
<file path=[Content_Types].xml><?xml version="1.0" encoding="utf-8"?>
<Types xmlns="http://schemas.openxmlformats.org/package/2006/content-types">
  <Default Extension="vml" ContentType="application/vnd.openxmlformats-officedocument.vmlDrawing"/>
  <Default Extension="bin" ContentType="application/vnd.openxmlformats-officedocument.oleObject"/>
  <Default Extension="jpeg" ContentType="image/jpeg"/>
  <Default Extension="JPG" ContentType="image/.jpg"/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trlProps/ctrlProp1.xml" ContentType="application/vnd.ms-excel.controlproperties+xml"/>
  <Override PartName="/xl/ctrlProps/ctrlProp2.xml" ContentType="application/vnd.ms-excel.control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mbeddings/Microsoft_Visio_2003-2010___1.vsd" ContentType="application/vnd.visio"/>
  <Override PartName="/xl/embeddings/Microsoft_Visio_2003-2010___2.vsd" ContentType="application/vnd.visio"/>
  <Override PartName="/xl/embeddings/Microsoft_Visio_2003-2010___3.vsd" ContentType="application/vnd.visio"/>
  <Override PartName="/xl/embeddings/Microsoft_Visio_2003-2010___4.vsd" ContentType="application/vnd.visio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188" windowHeight="9060" activeTab="1"/>
  </bookViews>
  <sheets>
    <sheet name="Buck" sheetId="8" r:id="rId1"/>
    <sheet name="BuckBoost" sheetId="14" r:id="rId2"/>
    <sheet name="常用变压器磁芯" sheetId="15" r:id="rId3"/>
    <sheet name="Revision History" sheetId="13" r:id="rId4"/>
    <sheet name="Cap" sheetId="11" state="veryHidden" r:id="rId5"/>
    <sheet name="Components" sheetId="10" state="veryHidden" r:id="rId6"/>
    <sheet name="Wire Table" sheetId="7" state="veryHidden" r:id="rId7"/>
    <sheet name="Sheet1" sheetId="12" state="veryHidden" r:id="rId8"/>
  </sheets>
  <externalReferences>
    <externalReference r:id="rId9"/>
  </externalReferences>
  <definedNames>
    <definedName name="_A">OFFSET([1]漆包线常用规格!#REF!,,,COUNT([1]漆包线常用规格!$A:$A))</definedName>
    <definedName name="_A1">MAX(IF(_A&lt;=[1]漆包线常用规格!$F$2,_A))</definedName>
    <definedName name="_A2">MIN(IF(_A&gt;=MIN(MAX([1]漆包线常用规格!$A:$A),[1]漆包线常用规格!$F$2),_A))</definedName>
    <definedName name="A" localSheetId="0">2*Buck!Vin_min*Buck!Vin_min*Buck!Cin*0.000001*PI()*Buck!Fline</definedName>
    <definedName name="A" localSheetId="1">2*BuckBoost!Vin_min*BuckBoost!Vin_min*BuckBoost!Cin*0.000001*PI()*BuckBoost!Fline</definedName>
    <definedName name="Ae" localSheetId="0">Buck!$M$28</definedName>
    <definedName name="Ae" localSheetId="1">BuckBoost!$M$30</definedName>
    <definedName name="Ae">'[1]Spread sheet'!#REF!</definedName>
    <definedName name="Aec">'[1]Spread sheet'!$F$41</definedName>
    <definedName name="Aem">INDEX(#REF!,'[1]Spread sheet'!$F$39,)</definedName>
    <definedName name="Ap_a">Lpfc*Ipk*Irms_max/(Bmax_a*Kd_a*Kf_a)/10</definedName>
    <definedName name="Apm">INDEX(#REF!,'[1]Spread sheet'!$F$39,)</definedName>
    <definedName name="App">'[1]Spread sheet'!#REF!</definedName>
    <definedName name="Awc">'[1]Spread sheet'!$F$42</definedName>
    <definedName name="Awm">INDEX(#REF!,'[1]Spread sheet'!$F$39,)</definedName>
    <definedName name="B" localSheetId="0">(0.22-PI()/2)*Buck!Pin_nom</definedName>
    <definedName name="B" localSheetId="1">(0.22-PI()/2)*BuckBoost!Pin_nom</definedName>
    <definedName name="B_" localSheetId="0">(0.2636-PI()/2)*Buck!Pin_nom</definedName>
    <definedName name="B_" localSheetId="1">(0.2636-PI()/2)*BuckBoost!Pin_nom</definedName>
    <definedName name="BH" localSheetId="0">(0.22-PI())*Buck!Pin_nom</definedName>
    <definedName name="BH" localSheetId="1">(0.22-PI())*BuckBoost!Pin_nom</definedName>
    <definedName name="BH_" localSheetId="0">(0.22-PI())*Buck!Pin_nom</definedName>
    <definedName name="BH_" localSheetId="1">(0.22-PI())*BuckBoost!Pin_nom</definedName>
    <definedName name="Bmax" localSheetId="0">Buck!$M$23</definedName>
    <definedName name="Bmax" localSheetId="1">BuckBoost!$M$25</definedName>
    <definedName name="Bmax">'[1]Spread sheet'!$F$34</definedName>
    <definedName name="Bmax_a">0.3</definedName>
    <definedName name="Bsat">#REF!</definedName>
    <definedName name="BV_a">Vovp-35-0.5</definedName>
    <definedName name="BV_aH">INDEX(#REF!,LOOKUP(BV_a,#REF!,ROW(#REF!)+1))</definedName>
    <definedName name="BV_aL">INDEX(#REF!,LOOKUP(BV_a,#REF!,ROW(#REF!)))</definedName>
    <definedName name="BV_ar">IF(BV_a-BV_aL&gt;BV_aH-BV_a,BV_aH,BV_aL)</definedName>
    <definedName name="C_" localSheetId="0">Buck!Cin*0.000001*PI()*Buck!Fline</definedName>
    <definedName name="C_" localSheetId="1">BuckBoost!Cin*0.000001*PI()*BuckBoost!Fline</definedName>
    <definedName name="Cin" localSheetId="0">Buck!$F$36</definedName>
    <definedName name="Cin" localSheetId="1">BuckBoost!$F$36</definedName>
    <definedName name="Co">Io/(2*PI()*Fac*ΔVO*η)*1000</definedName>
    <definedName name="D" localSheetId="0">0.012*Buck!Pin_nom/(Buck!Cin*0.000001*PI()*Buck!Fline)</definedName>
    <definedName name="D" localSheetId="1">0.012*BuckBoost!Pin_nom/(BuckBoost!Cin*0.000001*PI()*BuckBoost!Fline)</definedName>
    <definedName name="d">SQRT(Irms_max/Kd_a/PI())*2</definedName>
    <definedName name="D_" localSheetId="0">0.0056*Buck!Pin_nom/(Buck!Cin*0.000001*PI()*Buck!Fline)</definedName>
    <definedName name="D_" localSheetId="1">0.0056*BuckBoost!Pin_nom/(BuckBoost!Cin*0.000001*PI()*BuckBoost!Fline)</definedName>
    <definedName name="dm">IF('[1]Spread sheet'!#REF!=1," ",INDEX([1]漆包线常用规格!$A$4:$A$45,'[1]Spread sheet'!$F$44,))</definedName>
    <definedName name="Dmax" localSheetId="1">BuckBoost!Vo/(BuckBoost!$F$37+BuckBoost!Vo)</definedName>
    <definedName name="dmm">IF(dm=" ",0,dm)</definedName>
    <definedName name="Dvdd">0.1</definedName>
    <definedName name="Eff">#REF!</definedName>
    <definedName name="Fac">'[1]Spread sheet'!$F$18</definedName>
    <definedName name="Fline" localSheetId="0">Buck!$F$25</definedName>
    <definedName name="Fline" localSheetId="1">BuckBoost!$F$25</definedName>
    <definedName name="fmin">#REF!</definedName>
    <definedName name="Fsw" localSheetId="0">31*1000</definedName>
    <definedName name="Fsw" localSheetId="1">31*1000</definedName>
    <definedName name="Fsw_max" localSheetId="0">60000</definedName>
    <definedName name="Fsw_max" localSheetId="1">60000</definedName>
    <definedName name="Fsw_min" localSheetId="0">40000</definedName>
    <definedName name="Fsw_min" localSheetId="1">40000</definedName>
    <definedName name="Fsw_min">'[1]Spread sheet'!$F$19</definedName>
    <definedName name="Fsw_type" localSheetId="0">Buck!$F$46*1000</definedName>
    <definedName name="Fsw_type" localSheetId="1">BuckBoost!#REF!*1000</definedName>
    <definedName name="G" localSheetId="0">IF(SQRT(IF(Buck!X+4*(Buck!A+Buck!BH)/Buck!C_&lt;0,0,Buck!X+4*(Buck!A+Buck!BH)/Buck!C_))-Buck!D&lt;0,0,SQRT(IF(Buck!X+4*(Buck!A+Buck!BH)/Buck!C_&lt;0,0,Buck!X+4*(Buck!A+Buck!BH)/Buck!C_))-Buck!D)</definedName>
    <definedName name="G" localSheetId="1">IF(SQRT(IF(BuckBoost!X+4*(BuckBoost!A+BuckBoost!BH)/BuckBoost!C_&lt;0,0,BuckBoost!X+4*(BuckBoost!A+BuckBoost!BH)/BuckBoost!C_))-BuckBoost!D&lt;0,0,SQRT(IF(BuckBoost!X+4*(BuckBoost!A+BuckBoost!BH)/BuckBoost!C_&lt;0,0,BuckBoost!X+4*(BuckBoost!A+BuckBoost!BH)/BuckBoost!C_))-BuckBoost!D)</definedName>
    <definedName name="G_" localSheetId="0">IF(SQRT(IF(Buck!X_+4*(Buck!A+Buck!BH_)/Buck!C_&lt;0,0,Buck!X_+4*(Buck!A+Buck!BH_)/Buck!C_))-Buck!D_&lt;0,0,SQRT(IF(Buck!X_+4*(Buck!A+Buck!BH_)/Buck!C_&lt;0,0,Buck!X_+4*(Buck!A+Buck!BH_)/Buck!C_))-Buck!D_)</definedName>
    <definedName name="G_" localSheetId="1">IF(SQRT(IF(BuckBoost!X_+4*(BuckBoost!A+BuckBoost!BH_)/BuckBoost!C_&lt;0,0,BuckBoost!X_+4*(BuckBoost!A+BuckBoost!BH_)/BuckBoost!C_))-BuckBoost!D_&lt;0,0,SQRT(IF(BuckBoost!X_+4*(BuckBoost!A+BuckBoost!BH_)/BuckBoost!C_&lt;0,0,BuckBoost!X_+4*(BuckBoost!A+BuckBoost!BH_)/BuckBoost!C_))-BuckBoost!D_)</definedName>
    <definedName name="I_1" localSheetId="1">BuckBoost!Io*(BuckBoost!Vindc_min_ave+BuckBoost!Vo)/(BuckBoost!Vindc_min_ave)*0.001-1000*BuckBoost!Vo/(2*BuckBoost!Lnom)*BuckBoost!Vindc_min_ave/(BuckBoost!Vindc_min_ave+BuckBoost!Vo)/BuckBoost!Fsw_type</definedName>
    <definedName name="IC" localSheetId="0">IF(Buck!$F$31="KP3210",0,IF(Buck!$F$31="KP3211",1,2))</definedName>
    <definedName name="IC" localSheetId="1">IF(BuckBoost!$F$31="KP3210",0,IF(BuckBoost!$F$31="KP3211",1,2))</definedName>
    <definedName name="Ids_max" localSheetId="0">IF(Buck!IC=0,900,1500)</definedName>
    <definedName name="Ids_max" localSheetId="1">IF(BuckBoost!IC=0,900,1500)</definedName>
    <definedName name="Ijfet">0.001*1.3</definedName>
    <definedName name="ILpk" localSheetId="0">ROUNDUP(Buck!Vcs/Buck!Rsen,3)</definedName>
    <definedName name="ILpk" localSheetId="1">ROUNDUP(0.55/BuckBoost!Rsen,3)</definedName>
    <definedName name="Io" localSheetId="0">Buck!$F$28</definedName>
    <definedName name="Io" localSheetId="1">BuckBoost!$F$28</definedName>
    <definedName name="Io">'[1]Spread sheet'!$F$23</definedName>
    <definedName name="Iop">0.001*0.1</definedName>
    <definedName name="Ipk">'[1]Spread sheet'!$F$29</definedName>
    <definedName name="Ipk_ocp">'[1]Spread sheet'!#REF!</definedName>
    <definedName name="Iripple_max" localSheetId="1">2*BuckBoost!ILpk*1000-2*BuckBoost!Io*(BuckBoost!Vin_max*SQRT(2)+BuckBoost!Vo+BuckBoost!Vf)/(BuckBoost!Vin_max*SQRT(2))</definedName>
    <definedName name="Iripple_min" localSheetId="1">2*BuckBoost!ILpk*1000-2*BuckBoost!Io*(BuckBoost!Vdc_min+BuckBoost!Vo+BuckBoost!Vf)/BuckBoost!Vdc_min</definedName>
    <definedName name="Irms_buckboost_dcm" localSheetId="1">BuckBoost!ILpk*1000*SQRT(1/3*2*BuckBoost!Io/BuckBoost!ILpk*1000)/1000000</definedName>
    <definedName name="Irms_ccm" localSheetId="0">Buck!Io/1000*SQRT(1+1/12*POWER(2*(Buck!ILpk-Buck!Io/1000)/Buck!Io,2))</definedName>
    <definedName name="Irms_ccm" localSheetId="1">BuckBoost!Io/1000*SQRT(1+1/12*POWER(2*(BuckBoost!ILpk-BuckBoost!Io/1000)/BuckBoost!Io,2))</definedName>
    <definedName name="Irms_dcm" localSheetId="0">Buck!ILpk*SQRT(Buck!Lnom*0.001*Buck!ILpk*Buck!Fsw/3/(Buck!Vdc_min+0.01-Buck!Vo))</definedName>
    <definedName name="Irms_dcm" localSheetId="1">BuckBoost!ILpk*SQRT(BuckBoost!Lnom*0.001*BuckBoost!ILpk*BuckBoost!Fsw/3/(BuckBoost!Vdc_min+0.01-BuckBoost!Vo))</definedName>
    <definedName name="Irms_Lbuck" localSheetId="0">Buck!Io-(Buck!Vcs/Buck!Rsen-Buck!Io)+(Buck!Vcs/Buck!Rsen-Buck!Io)*2/SQRT(3)</definedName>
    <definedName name="Irms_Lbuckboost" localSheetId="1">(BuckBoost!Io*(BuckBoost!Vdc_min+BuckBoost!Vo+BuckBoost!Vf)/BuckBoost!Vdc_min-1/2*BuckBoost!Iripple_min+SQRT(1/3)*BuckBoost!Iripple_min)/1000</definedName>
    <definedName name="Irms_max">'[1]Spread sheet'!$F$30</definedName>
    <definedName name="kd" localSheetId="0">Buck!$M$24</definedName>
    <definedName name="kd" localSheetId="1">BuckBoost!$M$26</definedName>
    <definedName name="Kd">'[1]Spread sheet'!$F$35</definedName>
    <definedName name="Kd_a">7</definedName>
    <definedName name="kf" localSheetId="0">Buck!$M$25</definedName>
    <definedName name="kf" localSheetId="1">BuckBoost!$M$27</definedName>
    <definedName name="Kf">'[1]Spread sheet'!$F$36</definedName>
    <definedName name="Kf_a">0.8</definedName>
    <definedName name="Kfb" localSheetId="0">(Buck!Vo+0.7)/2</definedName>
    <definedName name="Kfb" localSheetId="1">(BuckBoost!Vo+0.7)/2</definedName>
    <definedName name="Ktoff" localSheetId="1">1/((BuckBoost!ILpk*1000-BuckBoost!Io*(BuckBoost!Vdc_min+BuckBoost!Vo+BuckBoost!Vf)/BuckBoost!Vdc_min)/(BuckBoost!ILpk*1000-BuckBoost!Io*(BuckBoost!Vin_max*SQRT(2)+BuckBoost!Vo+BuckBoost!Vf)/BuckBoost!Vin_max/SQRT(2)))</definedName>
    <definedName name="kX">IF((_A=_A1)+(_A=_A2),ROW(_A))</definedName>
    <definedName name="L">#REF!</definedName>
    <definedName name="Lbuck_max" localSheetId="0">IF(Buck!Mode_CCM=1,Buck!Lbuck_max_CCM,Buck!Lbuck_max_DCM)</definedName>
    <definedName name="Lbuck_max_CCM" localSheetId="0">1000000*Buck!Vo*(Buck!Vindc_min_ave-Buck!Vo)/(0.1*Buck!Io*Buck!Fsw_min*Buck!Vindc_min_ave)</definedName>
    <definedName name="Lbuck_max_DCM" localSheetId="0">2000000*Buck!Io*(Buck!Vindc_min_ave-Buck!Vo)*Buck!Vo/(Buck!Fsw_min*Buck!ILpk*Buck!ILpk*Buck!Vindc_min_ave)</definedName>
    <definedName name="Lbuck_min" localSheetId="0">IF(Buck!Mode_CCM=1,Buck!Lbuck_min_CCM,Buck!Lbuck_min_DCM)</definedName>
    <definedName name="Lbuck_min_CCM" localSheetId="0">1000000*Buck!Vo*(Buck!Vindc_max-Buck!Vo)/(1*Buck!Io*Buck!Fsw_max*Buck!Vindc_max)</definedName>
    <definedName name="Lbuck_min_DCM" localSheetId="0">2000000*Buck!Io*(Buck!Vindc_max-Buck!Vo)*Buck!Vo/(Buck!Fsw_max*Buck!ILpk*Buck!ILpk*Buck!Vindc_max)</definedName>
    <definedName name="Lbuck_type" localSheetId="0">IF(Buck!Mode_CCM=1,Buck!Lbuck_type_CCM,Buck!Lbuck_type_DCM)</definedName>
    <definedName name="Lbuck_type_CCM" localSheetId="0">1000000*(Buck!Vo+Buck!Vf)*(Buck!Vindc_type-Buck!Vo)/(((Buck!Vcs/Buck!Rsen-Buck!Io)*2)*Buck!Fsw_type*(Buck!Vindc_type+Buck!Vf))</definedName>
    <definedName name="Lbuck_type_DCM" localSheetId="0">2000000*Buck!Io*(Buck!Vindc_type-Buck!Vo)*(Buck!Vo+Buck!Vf)/(Buck!Fsw_type*Buck!ILpk*Buck!ILpk*(Buck!Vindc_type+Buck!Vf))</definedName>
    <definedName name="Lbuckboost_max" localSheetId="1">(BuckBoost!Vo+BuckBoost!Vf)/BuckBoost!Iripple_max*25</definedName>
    <definedName name="Lbuckboost_max_dcm" localSheetId="1">2*BuckBoost!Io/(BuckBoost!ILpk*1000-2*(BuckBoost!Vo+BuckBoost!Vf)*BuckBoost!Io/(BuckBoost!Vin_max*SQRT(2)))*(BuckBoost!Vo+BuckBoost!Vf)/BuckBoost!ILpk*1000/1000000*25</definedName>
    <definedName name="Lbuckboost_min" localSheetId="1">(BuckBoost!Vo+BuckBoost!Vf)/BuckBoost!Iripple_min*20</definedName>
    <definedName name="Lbuckboost_min_dcm" localSheetId="1">2*BuckBoost!Io/(BuckBoost!ILpk*1000-2*(BuckBoost!Vo+BuckBoost!Vf)*BuckBoost!Io/BuckBoost!Vdc_min)*(BuckBoost!Vo+BuckBoost!Vf)/BuckBoost!ILpk*1000/1000000*20</definedName>
    <definedName name="Lccm" localSheetId="0">2*(Buck!Vdc_min-Buck!Vds-Buck!Vo)*Buck!Vo*Buck!Io/1000/(Buck!η*(POWER(Buck!ILpk,2)-POWER(2*Buck!Io/1000-Buck!ILpk,2))*(Buck!Vdc_min-Buck!Vds)*Buck!Fsw)*1000</definedName>
    <definedName name="Lccm_F" localSheetId="0">ROUNDUP(2*(Buck!Vdcmin_F-Buck!Vds-Buck!Vo)*Buck!Vo*Buck!Io/1000/(Buck!η*(POWER(Buck!ILpk,2)-POWER(2*Buck!Io/1000-Buck!ILpk,2))*(Buck!Vdcmin_F-Buck!Vds)*Buck!Fsw)*1000,3)</definedName>
    <definedName name="Lccm_H" localSheetId="0">ROUNDUP(2*(Buck!Vdcmin_H-Buck!Vds-Buck!Vo)*Buck!Vo*Buck!Io/1000/(Buck!η*(POWER(Buck!ILpk,2)-POWER(2*Buck!Io/1000-Buck!ILpk,2))*(Buck!Vdcmin_H-Buck!Vds)*Buck!Fsw)*1000,3)</definedName>
    <definedName name="Ldcm" localSheetId="0">2*(Buck!Vdc_min-Buck!Vds-Buck!Vo)*Buck!Vo*Buck!Io/1000/(Buck!η*POWER(Buck!ILpk,2)*(Buck!Vdc_min-Buck!Vds)*Buck!Fsw)*1000</definedName>
    <definedName name="Ldcm" localSheetId="1">2*BuckBoost!Vo*BuckBoost!Io/(BuckBoost!η*POWER(BuckBoost!ILpk,2)*BuckBoost!Fsw)</definedName>
    <definedName name="Ldcm_F" localSheetId="0">ROUNDUP(2*(Buck!Vdcmin_F-Buck!Vds-Buck!Vo)*Buck!Vo*Buck!Io/1000/(Buck!η*POWER(Buck!ILpk,2)*(Buck!Vdcmin_F-Buck!Vds)*Buck!Fsw)*1000,3)</definedName>
    <definedName name="Ldcm_H" localSheetId="0">ROUNDUP(2*(Buck!Vdcmin_H-Buck!Vds-Buck!Vo)*Buck!Vo*Buck!Io/1000/(Buck!η*POWER(Buck!ILpk,2)*(Buck!Vdcmin_H-Buck!Vds)*Buck!Fsw)*1000,3)</definedName>
    <definedName name="Lipeak">#REF!</definedName>
    <definedName name="Lmin" localSheetId="0">Buck!Vo*0.000002/(2*Buck!Io*0.001)*1000</definedName>
    <definedName name="Lmin" localSheetId="1">BuckBoost!Vo*0.000002/(2*BuckBoost!Io*0.001)*1000</definedName>
    <definedName name="Lnom" localSheetId="0">Buck!#REF!</definedName>
    <definedName name="Lnom" localSheetId="1">BuckBoost!$M$22</definedName>
    <definedName name="Lpfc">'[1]Spread sheet'!$F$28</definedName>
    <definedName name="Mode_CCM" localSheetId="0">IF(Buck!Rsen_th&lt;Buck!Rsen,1,0)</definedName>
    <definedName name="Naux">'[1]Spread sheet'!#REF!</definedName>
    <definedName name="Nauxc">IF('[1]Spread sheet'!#REF!=1," ",IF('[1]Spread sheet'!#REF!=1," ",35*Ntc/Vovp))</definedName>
    <definedName name="Nauxc1">IF(Nauxc=" ",0,Nauxc)</definedName>
    <definedName name="Nauxm">IF('[1]Spread sheet'!#REF!=1," ",IF('[1]Spread sheet'!#REF!=1," ",32*Ntm/Vovp))</definedName>
    <definedName name="Nauxm1">IF(Nauxm=" ",0,Nauxm)</definedName>
    <definedName name="Np">#REF!</definedName>
    <definedName name="Nt">'[1]Spread sheet'!#REF!</definedName>
    <definedName name="Ntc">IF('[1]Spread sheet'!#REF!=1," ",Lpfc*Ipk/(Bmax*Aec)*1000)</definedName>
    <definedName name="Ntm">IF('[1]Spread sheet'!#REF!=1," ",IF('[1]Spread sheet'!$F$39=52,0,Lpfc*Ipk/(Bmax*Aem)*1000))</definedName>
    <definedName name="Ntmc">IF(Ntc=" ",0,Ntc)</definedName>
    <definedName name="Ntmm">IF(Ntm=" ",0,Ntm)</definedName>
    <definedName name="Pin_nom" localSheetId="0">Buck!$F$33</definedName>
    <definedName name="Pin_nom" localSheetId="1">BuckBoost!$F$33</definedName>
    <definedName name="Rccm_min" localSheetId="1">550*BuckBoost!Vin_max*SQRT(2)/2/BuckBoost!Io/(BuckBoost!Vin_max*SQRT(2)+BuckBoost!Vo+BuckBoost!Vf)</definedName>
    <definedName name="Rcs_bcm" localSheetId="0">Buck!Vcs/Buck!Io/2</definedName>
    <definedName name="Rdcm_max" localSheetId="1">550*BuckBoost!Vdc_min/2/BuckBoost!Io/(BuckBoost!Vdc_min+BuckBoost!Vo+BuckBoost!Vf)</definedName>
    <definedName name="Rdeadmax">0.001*Vovp/(Ijfet*Dvdd)</definedName>
    <definedName name="Rdummy_max" localSheetId="0">Buck!Vo*Buck!Vo/12</definedName>
    <definedName name="Rdummy_max" localSheetId="1">BuckBoost!Vo^2/12</definedName>
    <definedName name="Rfb_totall" localSheetId="0">Buck!$I$45+Buck!$I$46</definedName>
    <definedName name="Rfb1max" localSheetId="0">Buck!Rfbmax/Buck!Kfb</definedName>
    <definedName name="Rfb1max" localSheetId="1">BuckBoost!Rfbmax/BuckBoost!Kfb</definedName>
    <definedName name="Rfbmax" localSheetId="0">(Buck!Vo+0.7)/0.1</definedName>
    <definedName name="Rfbmax" localSheetId="1">(BuckBoost!Vo+0.7)/0.1</definedName>
    <definedName name="Rsen" localSheetId="0">Buck!$F$43</definedName>
    <definedName name="Rsen" localSheetId="1">BuckBoost!$F$44</definedName>
    <definedName name="Rsen_crm" localSheetId="1">550*BuckBoost!Vdc_min/2/BuckBoost!Io/(BuckBoost!Vdc_min+BuckBoost!Vo+BuckBoost!Vf)</definedName>
    <definedName name="Rsen_max" localSheetId="0">Buck!Vcs/(Buck!Io*1.1)</definedName>
    <definedName name="Rsen_max" localSheetId="1">550/(BuckBoost!Io*((BuckBoost!Vo+BuckBoost!Vf)/BuckBoost!Vindc_min_ave+1)+50)</definedName>
    <definedName name="Rsen_min" localSheetId="0">IF(Buck!$F$31="KP321AB",Buck!Vocp/700,IF(Buck!$F$31="KP3210B",Buck!Vocp/900,IF(Buck!$F$31="KP3211B",Buck!Vocp/1800,IF(Buck!$F$31="KP3212B",Buck!Vocp/3500,0.01))))</definedName>
    <definedName name="Rsen_min" localSheetId="1">IF(BuckBoost!$F$31="KP321AB",BuckBoost!Vocp/700,IF(BuckBoost!$F$31="KP3210B",BuckBoost!Vocp/900,IF(BuckBoost!$F$31="KP3211B",BuckBoost!Vocp/1800,IF(BuckBoost!$F$31="KP3212B",BuckBoost!Vocp/3500,0.01))))</definedName>
    <definedName name="Rsen_th" localSheetId="0">Buck!Vcs/(2*Buck!Io)</definedName>
    <definedName name="Toff_full" localSheetId="1">1/BuckBoost!Fsw_type*BuckBoost!Vindc_min_ave/(BuckBoost!Vindc_min_ave+BuckBoost!Vo+BuckBoost!Vf)</definedName>
    <definedName name="Toff_full">BuckBoost!#REF!</definedName>
    <definedName name="Toff_type" localSheetId="0">2*(Buck!ILpk-Buck!Io)*Buck!Lbuck_type/(Buck!Vo+Buck!Vf)</definedName>
    <definedName name="Toff_type" localSheetId="1">2*(Buck!ILpk-Buck!Io)*Buck!Lbuck_type/Buck!Vo</definedName>
    <definedName name="Ton">Lpfc*Ipk/(SQRT(2)*Buck!Vin_min*0.96-Vo_max)*1000</definedName>
    <definedName name="Vac_max">#REF!</definedName>
    <definedName name="Vac_min">#REF!</definedName>
    <definedName name="Vcs" localSheetId="0">550</definedName>
    <definedName name="Vdc_min" localSheetId="0">Buck!$F$37</definedName>
    <definedName name="Vdc_min" localSheetId="1">BuckBoost!$F$37</definedName>
    <definedName name="Vdcmin_F" localSheetId="0">IF(IF(Buck!Vin_min&lt;175,(SQRT(Buck!X+4*(Buck!A+Buck!B)/Buck!C_)-Buck!D)/2,(SQRT(Buck!X_+4*(Buck!A+Buck!B_)/Buck!C_)-Buck!D_)/2)&lt;0,0,IF(Buck!Vin_min&lt;175,(SQRT(Buck!X+4*(Buck!A+Buck!B)/Buck!C_)-Buck!D)/2,(SQRT(Buck!X_+4*(Buck!A+Buck!B_)/Buck!C_)-Buck!D_)/2))</definedName>
    <definedName name="Vdcmin_F" localSheetId="1">IF(IF(BuckBoost!Vin_min&lt;175,(SQRT(BuckBoost!X+4*(BuckBoost!A+BuckBoost!B)/BuckBoost!C_)-BuckBoost!D)/2,(SQRT(BuckBoost!X_+4*(BuckBoost!A+BuckBoost!B_)/BuckBoost!C_)-BuckBoost!D_)/2)&lt;0,0,IF(BuckBoost!Vin_min&lt;175,(SQRT(BuckBoost!X+4*(BuckBoost!A+BuckBoost!B)/BuckBoost!C_)-BuckBoost!D)/2,(SQRT(BuckBoost!X_+4*(BuckBoost!A+BuckBoost!B_)/BuckBoost!C_)-BuckBoost!D_)/2))</definedName>
    <definedName name="Vdcmin_H" localSheetId="0">IF(IF(Buck!Vin_min&lt;175,Buck!G/2,Buck!G_/2)&lt;0,0,IF(Buck!Vin_min&lt;175,Buck!G/2,Buck!G_/2))</definedName>
    <definedName name="Vdcmin_H" localSheetId="1">IF(IF(BuckBoost!Vin_min&lt;175,BuckBoost!G/2,BuckBoost!G_/2)&lt;0,0,IF(BuckBoost!Vin_min&lt;175,BuckBoost!G/2,BuckBoost!G_/2))</definedName>
    <definedName name="Vds" localSheetId="0">3</definedName>
    <definedName name="Vds" localSheetId="1">3</definedName>
    <definedName name="Vdsmax">SQRT(2)*BuckBoost!Vin_max</definedName>
    <definedName name="Vf" localSheetId="0">0.7</definedName>
    <definedName name="Vf" localSheetId="1">0.7</definedName>
    <definedName name="Vin">#REF!</definedName>
    <definedName name="Vin_max" localSheetId="0">Buck!$F$24</definedName>
    <definedName name="Vin_max" localSheetId="1">BuckBoost!$F$24</definedName>
    <definedName name="Vin_max">'[1]Spread sheet'!$F$17</definedName>
    <definedName name="Vin_min" localSheetId="0">Buck!$F$23</definedName>
    <definedName name="Vin_min" localSheetId="1">BuckBoost!$F$23</definedName>
    <definedName name="Vin_min">'[1]Spread sheet'!$F$16</definedName>
    <definedName name="Vindc_max" localSheetId="0">Buck!Vin_max*SQRT(2)</definedName>
    <definedName name="Vindc_min" localSheetId="0">SQRT(2)*Buck!Vin_min</definedName>
    <definedName name="Vindc_min" localSheetId="1">SQRT(2)*BuckBoost!Vin_min</definedName>
    <definedName name="Vindc_min_ave" localSheetId="0">IF(Buck!$F$34=1,(Buck!Vindc_min+Buck!Vdcmin_F)/2,(Buck!Vindc_min+Buck!Vdcmin_H)/2)</definedName>
    <definedName name="Vindc_min_ave" localSheetId="1">IF(BuckBoost!$F$34=1,(BuckBoost!Vindc_min+BuckBoost!Vdcmin_F)/2,(BuckBoost!Vindc_min+BuckBoost!Vdcmin_H)/2)</definedName>
    <definedName name="Vindc_type" localSheetId="0">(Buck!Vindc_min_ave+Buck!Vindc_max)/2</definedName>
    <definedName name="Vo" localSheetId="0">Buck!$F$27</definedName>
    <definedName name="Vo" localSheetId="1">BuckBoost!$F$27</definedName>
    <definedName name="Vo_max">'[1]Spread sheet'!$F$21</definedName>
    <definedName name="Vocp" localSheetId="0">900</definedName>
    <definedName name="Vocp" localSheetId="1">900</definedName>
    <definedName name="Vocp">'[1]Spread sheet'!#REF!</definedName>
    <definedName name="Vovp">'[1]Spread sheet'!$F$22</definedName>
    <definedName name="Wa">INDEX([1]漆包线常用规格!$A:$A,LOOKUP(d,[1]漆包线常用规格!$A:$A,ROW([1]漆包线常用规格!$A:$A)))</definedName>
    <definedName name="Wb">INDEX([1]漆包线常用规格!$A:$A,LOOKUP(d,[1]漆包线常用规格!$A:$A,ROW([1]漆包线常用规格!$A:$A))+1)</definedName>
    <definedName name="WDDD">#REF!</definedName>
    <definedName name="X" localSheetId="0">POWER(0.012*Buck!Pin_nom/(Buck!Cin*0.000001*PI()*Buck!Fline),2)</definedName>
    <definedName name="X" localSheetId="1">POWER(0.012*BuckBoost!Pin_nom/(BuckBoost!Cin*0.000001*PI()*BuckBoost!Fline),2)</definedName>
    <definedName name="X_" localSheetId="0">POWER(0.0056*Buck!Pin_nom/(Buck!Cin*0.000001*PI()*Buck!Fline),2)</definedName>
    <definedName name="X_" localSheetId="1">POWER(0.0056*BuckBoost!Pin_nom/(BuckBoost!Cin*0.000001*PI()*BuckBoost!Fline),2)</definedName>
    <definedName name="ΔVO">'[1]Spread sheet'!#REF!</definedName>
    <definedName name="η" localSheetId="0">Buck!$F$29</definedName>
    <definedName name="η" localSheetId="1">BuckBoost!$F$29</definedName>
    <definedName name="η">'[1]Spread sheet'!$F$24</definedName>
    <definedName name="θ">ASIN(Vo_max/SQRT(2)/Vin_min)</definedName>
    <definedName name="线径">[1]漆包线常用规格!$A$4:$A$45</definedName>
  </definedName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M23" authorId="0">
      <text>
        <r>
          <rPr>
            <b/>
            <sz val="9"/>
            <color indexed="10"/>
            <rFont val="Tahoma"/>
            <charset val="134"/>
          </rPr>
          <t>The maximum flux density (Bmax) is recommended 0.25~0.3T for PC40.</t>
        </r>
      </text>
    </comment>
    <comment ref="M24" authorId="0">
      <text>
        <r>
          <rPr>
            <b/>
            <sz val="9"/>
            <color indexed="10"/>
            <rFont val="Tahoma"/>
            <charset val="134"/>
          </rPr>
          <t>The maximum Current Density of Coil  (Kd) is recommended 5~8A/mm2 .</t>
        </r>
      </text>
    </comment>
    <comment ref="M25" authorId="0">
      <text>
        <r>
          <rPr>
            <b/>
            <sz val="9"/>
            <color indexed="10"/>
            <rFont val="Tahoma"/>
            <charset val="134"/>
          </rPr>
          <t>Bobbin Fill Factor(Kf) is recommended 0.3~0.6.</t>
        </r>
      </text>
    </comment>
    <comment ref="F27" authorId="0">
      <text>
        <r>
          <rPr>
            <b/>
            <sz val="9"/>
            <color indexed="10"/>
            <rFont val="Tahoma"/>
            <charset val="134"/>
          </rPr>
          <t>The application circuit is different with different Vo</t>
        </r>
      </text>
    </comment>
    <comment ref="F29" authorId="0">
      <text>
        <r>
          <rPr>
            <b/>
            <sz val="9"/>
            <color indexed="10"/>
            <rFont val="Tahoma"/>
            <charset val="134"/>
          </rPr>
          <t>Recommended value is 0.7~0.8.</t>
        </r>
      </text>
    </comment>
    <comment ref="M32" authorId="0">
      <text>
        <r>
          <rPr>
            <b/>
            <sz val="9"/>
            <color indexed="10"/>
            <rFont val="Tahoma"/>
            <charset val="134"/>
          </rPr>
          <t>Recommend Rfb1&gt;2k</t>
        </r>
        <r>
          <rPr>
            <b/>
            <sz val="9"/>
            <color indexed="10"/>
            <rFont val="宋体"/>
            <charset val="134"/>
          </rPr>
          <t>，</t>
        </r>
        <r>
          <rPr>
            <b/>
            <sz val="9"/>
            <color indexed="10"/>
            <rFont val="Tahoma"/>
            <charset val="134"/>
          </rPr>
          <t>smaller Rfb1 consumes more standby powerloss, but helpful for regulation and dynamic response.And recommend Rfb1+Rfb2</t>
        </r>
        <r>
          <rPr>
            <b/>
            <sz val="9"/>
            <color indexed="10"/>
            <rFont val="宋体"/>
            <charset val="134"/>
          </rPr>
          <t>＞</t>
        </r>
        <r>
          <rPr>
            <b/>
            <sz val="9"/>
            <color indexed="10"/>
            <rFont val="Tahoma"/>
            <charset val="134"/>
          </rPr>
          <t xml:space="preserve"> 20k, if Vo</t>
        </r>
        <r>
          <rPr>
            <b/>
            <sz val="9"/>
            <color indexed="10"/>
            <rFont val="宋体"/>
            <charset val="134"/>
          </rPr>
          <t>＞</t>
        </r>
        <r>
          <rPr>
            <b/>
            <sz val="9"/>
            <color indexed="10"/>
            <rFont val="Tahoma"/>
            <charset val="134"/>
          </rPr>
          <t>10V.</t>
        </r>
      </text>
    </comment>
    <comment ref="M34" authorId="0">
      <text>
        <r>
          <rPr>
            <b/>
            <sz val="9"/>
            <color indexed="10"/>
            <rFont val="Tahoma"/>
            <charset val="134"/>
          </rPr>
          <t>To limit dummy power loss below 12mW, Rdummy should be larger than the value in the right column. But too large resistor influence load regulation in No Load Condition.</t>
        </r>
      </text>
    </comment>
    <comment ref="M35" authorId="0">
      <text>
        <r>
          <rPr>
            <b/>
            <sz val="9"/>
            <color indexed="10"/>
            <rFont val="Tahoma"/>
            <charset val="134"/>
          </rPr>
          <t>Please refer to definition of Krp</t>
        </r>
        <r>
          <rPr>
            <sz val="9"/>
            <rFont val="Tahoma"/>
            <charset val="134"/>
          </rPr>
          <t xml:space="preserve">
</t>
        </r>
      </text>
    </comment>
    <comment ref="F37" authorId="0">
      <text>
        <r>
          <rPr>
            <b/>
            <sz val="9"/>
            <color indexed="10"/>
            <rFont val="Tahoma"/>
            <charset val="134"/>
          </rPr>
          <t>Recommended Minimum Input Value is &gt;70V</t>
        </r>
      </text>
    </comment>
    <comment ref="I40" authorId="0">
      <text>
        <r>
          <rPr>
            <b/>
            <sz val="9"/>
            <color indexed="10"/>
            <rFont val="Tahoma"/>
            <charset val="134"/>
          </rPr>
          <t>Recommended Value is 100uF to 470uF</t>
        </r>
      </text>
    </comment>
    <comment ref="I41" authorId="0">
      <text>
        <r>
          <rPr>
            <b/>
            <sz val="9"/>
            <color indexed="10"/>
            <rFont val="Tahoma"/>
            <charset val="134"/>
          </rPr>
          <t>Recommended Value is 1uF</t>
        </r>
      </text>
    </comment>
    <comment ref="I42" authorId="0">
      <text>
        <r>
          <rPr>
            <b/>
            <sz val="9"/>
            <color indexed="10"/>
            <rFont val="Tahoma"/>
            <charset val="134"/>
          </rPr>
          <t>Recommended Typecal Value is 1uF, which value will affect load regulation</t>
        </r>
      </text>
    </comment>
    <comment ref="F46" authorId="0">
      <text>
        <r>
          <rPr>
            <b/>
            <sz val="9"/>
            <color indexed="10"/>
            <rFont val="Tahoma"/>
            <charset val="134"/>
          </rPr>
          <t>Recommended Frequency is 35~45 kHz</t>
        </r>
      </text>
    </comment>
    <comment ref="I49" authorId="0">
      <text>
        <r>
          <rPr>
            <b/>
            <sz val="9"/>
            <color indexed="10"/>
            <rFont val="Tahoma"/>
            <charset val="134"/>
          </rPr>
          <t>Fast Recovery Diode such as FF1MS</t>
        </r>
      </text>
    </comment>
  </commentList>
</comments>
</file>

<file path=xl/comments2.xml><?xml version="1.0" encoding="utf-8"?>
<comments xmlns="http://schemas.openxmlformats.org/spreadsheetml/2006/main">
  <authors>
    <author>作者</author>
  </authors>
  <commentList>
    <comment ref="M22" authorId="0">
      <text>
        <r>
          <rPr>
            <b/>
            <sz val="9"/>
            <color indexed="10"/>
            <rFont val="Tahoma"/>
            <charset val="134"/>
          </rPr>
          <t>If Lnom_min&gt;Lnom_max</t>
        </r>
        <r>
          <rPr>
            <b/>
            <sz val="9"/>
            <color indexed="10"/>
            <rFont val="宋体"/>
            <charset val="134"/>
          </rPr>
          <t>，</t>
        </r>
        <r>
          <rPr>
            <b/>
            <sz val="9"/>
            <color indexed="10"/>
            <rFont val="Tahoma"/>
            <charset val="134"/>
          </rPr>
          <t xml:space="preserve"> Please Reselect  Rcs.</t>
        </r>
      </text>
    </comment>
    <comment ref="M25" authorId="0">
      <text>
        <r>
          <rPr>
            <b/>
            <sz val="9"/>
            <color indexed="10"/>
            <rFont val="Tahoma"/>
            <charset val="134"/>
          </rPr>
          <t>The maximum flux density (Bmax) is recommended 0.25~0.3T for PC40.</t>
        </r>
      </text>
    </comment>
    <comment ref="M26" authorId="0">
      <text>
        <r>
          <rPr>
            <b/>
            <sz val="9"/>
            <color indexed="10"/>
            <rFont val="Tahoma"/>
            <charset val="134"/>
          </rPr>
          <t>The maximum Current Density of Coil  (Kd) is recommended 5~8A/mm2 .</t>
        </r>
      </text>
    </comment>
    <comment ref="M27" authorId="0">
      <text>
        <r>
          <rPr>
            <b/>
            <sz val="9"/>
            <color indexed="10"/>
            <rFont val="Tahoma"/>
            <charset val="134"/>
          </rPr>
          <t>Bobbin Fill Factor(Kf) is recommended 0.3~0.6
.</t>
        </r>
      </text>
    </comment>
    <comment ref="F29" authorId="0">
      <text>
        <r>
          <rPr>
            <b/>
            <sz val="9"/>
            <color indexed="10"/>
            <rFont val="Tahoma"/>
            <charset val="134"/>
          </rPr>
          <t>Recommended value is 0.7~0.8</t>
        </r>
      </text>
    </comment>
    <comment ref="M34" authorId="0">
      <text>
        <r>
          <rPr>
            <b/>
            <sz val="9"/>
            <color indexed="10"/>
            <rFont val="Tahoma"/>
            <charset val="134"/>
          </rPr>
          <t>Recommend Rfb1&gt;2k</t>
        </r>
        <r>
          <rPr>
            <b/>
            <sz val="9"/>
            <color indexed="10"/>
            <rFont val="宋体"/>
            <charset val="134"/>
          </rPr>
          <t>，</t>
        </r>
        <r>
          <rPr>
            <b/>
            <sz val="9"/>
            <color indexed="10"/>
            <rFont val="Tahoma"/>
            <charset val="134"/>
          </rPr>
          <t>smaller Rfb1 consumes more standby powerloss, but helpful for regulation and dynamic response.And recommend Rfb1+Rfb2</t>
        </r>
        <r>
          <rPr>
            <b/>
            <sz val="9"/>
            <color indexed="10"/>
            <rFont val="宋体"/>
            <charset val="134"/>
          </rPr>
          <t>＞</t>
        </r>
        <r>
          <rPr>
            <b/>
            <sz val="9"/>
            <color indexed="10"/>
            <rFont val="Tahoma"/>
            <charset val="134"/>
          </rPr>
          <t xml:space="preserve"> 20k, if Vo</t>
        </r>
        <r>
          <rPr>
            <b/>
            <sz val="9"/>
            <color indexed="10"/>
            <rFont val="宋体"/>
            <charset val="134"/>
          </rPr>
          <t>＞</t>
        </r>
        <r>
          <rPr>
            <b/>
            <sz val="9"/>
            <color indexed="10"/>
            <rFont val="Tahoma"/>
            <charset val="134"/>
          </rPr>
          <t>10V.</t>
        </r>
      </text>
    </comment>
    <comment ref="M36" authorId="0">
      <text>
        <r>
          <rPr>
            <b/>
            <sz val="9"/>
            <color indexed="10"/>
            <rFont val="Tahoma"/>
            <charset val="134"/>
          </rPr>
          <t>To limit dummy power loss below 12mW, Rdummy should be larger than the value in the right column. But too large resistor influence load regulation in no load condition.</t>
        </r>
      </text>
    </comment>
    <comment ref="F37" authorId="0">
      <text>
        <r>
          <rPr>
            <b/>
            <sz val="9"/>
            <color indexed="10"/>
            <rFont val="Tahoma"/>
            <charset val="134"/>
          </rPr>
          <t>Recommended Minimum Value is 70V</t>
        </r>
      </text>
    </comment>
    <comment ref="M37" authorId="0">
      <text>
        <r>
          <rPr>
            <b/>
            <sz val="9"/>
            <color indexed="10"/>
            <rFont val="Tahoma"/>
            <charset val="134"/>
          </rPr>
          <t xml:space="preserve">Please refer to definition of Krp
</t>
        </r>
      </text>
    </comment>
    <comment ref="I42" authorId="0">
      <text>
        <r>
          <rPr>
            <b/>
            <sz val="9"/>
            <color indexed="10"/>
            <rFont val="Tahoma"/>
            <charset val="134"/>
          </rPr>
          <t>Recommended Value is 100uF to 470uF</t>
        </r>
      </text>
    </comment>
    <comment ref="I43" authorId="0">
      <text>
        <r>
          <rPr>
            <b/>
            <sz val="9"/>
            <color indexed="10"/>
            <rFont val="Tahoma"/>
            <charset val="134"/>
          </rPr>
          <t>Recommended Value is 1uF</t>
        </r>
      </text>
    </comment>
    <comment ref="I44" authorId="0">
      <text>
        <r>
          <rPr>
            <b/>
            <sz val="9"/>
            <color indexed="10"/>
            <rFont val="Tahoma"/>
            <charset val="134"/>
          </rPr>
          <t>Recommended Value is 1uF</t>
        </r>
      </text>
    </comment>
    <comment ref="F45" authorId="0">
      <text>
        <r>
          <rPr>
            <b/>
            <sz val="9"/>
            <color indexed="10"/>
            <rFont val="Tahoma"/>
            <charset val="134"/>
          </rPr>
          <t>CCM Mode:Ktoff&lt;1.25 is used to ensure Sufficient Output Current within Full Input Range.</t>
        </r>
      </text>
    </comment>
    <comment ref="I51" authorId="0">
      <text>
        <r>
          <rPr>
            <b/>
            <sz val="9"/>
            <color indexed="10"/>
            <rFont val="Tahoma"/>
            <charset val="134"/>
          </rPr>
          <t>Fast Recovery Didoe such as FF1MS</t>
        </r>
      </text>
    </comment>
  </commentList>
</comments>
</file>

<file path=xl/sharedStrings.xml><?xml version="1.0" encoding="utf-8"?>
<sst xmlns="http://schemas.openxmlformats.org/spreadsheetml/2006/main" count="593" uniqueCount="321">
  <si>
    <t>Non-isolated Buck Regulator Design using KP321XB</t>
  </si>
  <si>
    <r>
      <rPr>
        <b/>
        <sz val="11"/>
        <color theme="1"/>
        <rFont val="Arial"/>
        <charset val="134"/>
      </rPr>
      <t xml:space="preserve">input parameter for customer </t>
    </r>
    <r>
      <rPr>
        <b/>
        <sz val="11"/>
        <color theme="1"/>
        <rFont val="宋体"/>
        <charset val="134"/>
      </rPr>
      <t>输入区域</t>
    </r>
  </si>
  <si>
    <r>
      <rPr>
        <b/>
        <sz val="11"/>
        <color theme="1"/>
        <rFont val="Arial"/>
        <charset val="134"/>
      </rPr>
      <t xml:space="preserve">Calculated Result for Circuit Key Component </t>
    </r>
    <r>
      <rPr>
        <b/>
        <sz val="11"/>
        <color theme="1"/>
        <rFont val="宋体"/>
        <charset val="134"/>
      </rPr>
      <t>计算结果</t>
    </r>
  </si>
  <si>
    <r>
      <rPr>
        <b/>
        <sz val="11"/>
        <color theme="0"/>
        <rFont val="Arial"/>
        <charset val="134"/>
      </rPr>
      <t>Typical Application Circuit</t>
    </r>
    <r>
      <rPr>
        <b/>
        <sz val="11"/>
        <color theme="0"/>
        <rFont val="宋体"/>
        <charset val="134"/>
      </rPr>
      <t>（典型应用电路）</t>
    </r>
  </si>
  <si>
    <r>
      <rPr>
        <b/>
        <sz val="11"/>
        <color theme="0"/>
        <rFont val="Arial"/>
        <charset val="134"/>
      </rPr>
      <t>1. Define System Specifications</t>
    </r>
    <r>
      <rPr>
        <b/>
        <sz val="11"/>
        <color theme="0"/>
        <rFont val="宋体"/>
        <charset val="134"/>
      </rPr>
      <t>（系统规格）</t>
    </r>
  </si>
  <si>
    <r>
      <rPr>
        <b/>
        <sz val="11"/>
        <color theme="0"/>
        <rFont val="Arial"/>
        <charset val="134"/>
      </rPr>
      <t>2. Buck  Inductor Design (</t>
    </r>
    <r>
      <rPr>
        <b/>
        <sz val="11"/>
        <color theme="0"/>
        <rFont val="宋体"/>
        <charset val="134"/>
      </rPr>
      <t>电感设计</t>
    </r>
    <r>
      <rPr>
        <b/>
        <sz val="11"/>
        <color theme="0"/>
        <rFont val="Arial"/>
        <charset val="134"/>
      </rPr>
      <t>)-</t>
    </r>
    <r>
      <rPr>
        <b/>
        <sz val="11"/>
        <color theme="0"/>
        <rFont val="宋体"/>
        <charset val="134"/>
      </rPr>
      <t>续上</t>
    </r>
  </si>
  <si>
    <r>
      <rPr>
        <b/>
        <sz val="11"/>
        <rFont val="Arial"/>
        <charset val="134"/>
      </rPr>
      <t>Input Specification (</t>
    </r>
    <r>
      <rPr>
        <b/>
        <sz val="11"/>
        <rFont val="宋体"/>
        <charset val="134"/>
      </rPr>
      <t>输入规格</t>
    </r>
    <r>
      <rPr>
        <b/>
        <sz val="11"/>
        <rFont val="Arial"/>
        <charset val="134"/>
      </rPr>
      <t>):</t>
    </r>
  </si>
  <si>
    <r>
      <rPr>
        <sz val="9"/>
        <color theme="1"/>
        <rFont val="Arial"/>
        <charset val="134"/>
      </rPr>
      <t>RMS Current of Inductor (I</t>
    </r>
    <r>
      <rPr>
        <vertAlign val="subscript"/>
        <sz val="9"/>
        <color theme="1" tint="0.0499893185216834"/>
        <rFont val="Arial"/>
        <charset val="134"/>
      </rPr>
      <t>rms</t>
    </r>
    <r>
      <rPr>
        <sz val="9"/>
        <color theme="1" tint="0.0499893185216834"/>
        <rFont val="宋体"/>
        <charset val="134"/>
      </rPr>
      <t>，电感电流有效值</t>
    </r>
    <r>
      <rPr>
        <sz val="9"/>
        <color theme="1" tint="0.0499893185216834"/>
        <rFont val="Arial"/>
        <charset val="134"/>
      </rPr>
      <t xml:space="preserve">)    </t>
    </r>
  </si>
  <si>
    <t>A</t>
  </si>
  <si>
    <t xml:space="preserve"> </t>
  </si>
  <si>
    <r>
      <rPr>
        <sz val="9"/>
        <rFont val="Arial"/>
        <charset val="134"/>
      </rPr>
      <t>Minimum RMS Line Voltage (V</t>
    </r>
    <r>
      <rPr>
        <vertAlign val="subscript"/>
        <sz val="9"/>
        <rFont val="Arial"/>
        <charset val="134"/>
      </rPr>
      <t>in_min</t>
    </r>
    <r>
      <rPr>
        <sz val="9"/>
        <rFont val="宋体"/>
        <charset val="134"/>
      </rPr>
      <t>，最低输入电压</t>
    </r>
    <r>
      <rPr>
        <sz val="9"/>
        <rFont val="Arial"/>
        <charset val="134"/>
      </rPr>
      <t>)</t>
    </r>
  </si>
  <si>
    <r>
      <rPr>
        <sz val="9"/>
        <rFont val="Arial"/>
        <charset val="134"/>
      </rPr>
      <t>V</t>
    </r>
    <r>
      <rPr>
        <vertAlign val="subscript"/>
        <sz val="9"/>
        <rFont val="Arial"/>
        <charset val="134"/>
      </rPr>
      <t>AC</t>
    </r>
  </si>
  <si>
    <r>
      <rPr>
        <sz val="9"/>
        <rFont val="Arial"/>
        <charset val="134"/>
      </rPr>
      <t>Max Flux Density (B</t>
    </r>
    <r>
      <rPr>
        <vertAlign val="subscript"/>
        <sz val="9"/>
        <rFont val="Arial"/>
        <charset val="134"/>
      </rPr>
      <t>max</t>
    </r>
    <r>
      <rPr>
        <sz val="9"/>
        <rFont val="宋体"/>
        <charset val="134"/>
      </rPr>
      <t>，最大磁通密度</t>
    </r>
    <r>
      <rPr>
        <sz val="9"/>
        <rFont val="Arial"/>
        <charset val="134"/>
      </rPr>
      <t xml:space="preserve">)   </t>
    </r>
  </si>
  <si>
    <t>T</t>
  </si>
  <si>
    <r>
      <rPr>
        <sz val="9"/>
        <rFont val="Arial"/>
        <charset val="134"/>
      </rPr>
      <t>Maximum RMS Line Voltage (V</t>
    </r>
    <r>
      <rPr>
        <vertAlign val="subscript"/>
        <sz val="9"/>
        <rFont val="Arial"/>
        <charset val="134"/>
      </rPr>
      <t>in_max</t>
    </r>
    <r>
      <rPr>
        <sz val="9"/>
        <rFont val="宋体"/>
        <charset val="134"/>
      </rPr>
      <t>，最高输入电压</t>
    </r>
    <r>
      <rPr>
        <sz val="9"/>
        <rFont val="Arial"/>
        <charset val="134"/>
      </rPr>
      <t>)</t>
    </r>
  </si>
  <si>
    <r>
      <rPr>
        <sz val="9"/>
        <color theme="1"/>
        <rFont val="Arial"/>
        <charset val="134"/>
      </rPr>
      <t>Max Current Density of Coil (K</t>
    </r>
    <r>
      <rPr>
        <vertAlign val="subscript"/>
        <sz val="9"/>
        <color theme="1"/>
        <rFont val="Arial"/>
        <charset val="134"/>
      </rPr>
      <t>d</t>
    </r>
    <r>
      <rPr>
        <sz val="9"/>
        <color theme="1"/>
        <rFont val="宋体"/>
        <charset val="134"/>
      </rPr>
      <t>，最大电流密度</t>
    </r>
    <r>
      <rPr>
        <sz val="9"/>
        <color theme="1"/>
        <rFont val="Arial"/>
        <charset val="134"/>
      </rPr>
      <t>)</t>
    </r>
  </si>
  <si>
    <r>
      <rPr>
        <sz val="9"/>
        <color theme="1"/>
        <rFont val="Arial"/>
        <charset val="134"/>
      </rPr>
      <t>A/mm</t>
    </r>
    <r>
      <rPr>
        <vertAlign val="superscript"/>
        <sz val="9"/>
        <color theme="1"/>
        <rFont val="Arial"/>
        <charset val="134"/>
      </rPr>
      <t>2</t>
    </r>
  </si>
  <si>
    <r>
      <rPr>
        <sz val="9"/>
        <rFont val="Arial"/>
        <charset val="134"/>
      </rPr>
      <t>Line Frequency(F</t>
    </r>
    <r>
      <rPr>
        <vertAlign val="subscript"/>
        <sz val="9"/>
        <rFont val="Arial"/>
        <charset val="134"/>
      </rPr>
      <t>ac</t>
    </r>
    <r>
      <rPr>
        <sz val="9"/>
        <rFont val="宋体"/>
        <charset val="134"/>
      </rPr>
      <t>，输入电压频率</t>
    </r>
    <r>
      <rPr>
        <sz val="9"/>
        <rFont val="Arial"/>
        <charset val="134"/>
      </rPr>
      <t>)</t>
    </r>
  </si>
  <si>
    <t>Hz</t>
  </si>
  <si>
    <r>
      <rPr>
        <sz val="9"/>
        <color theme="1"/>
        <rFont val="Arial"/>
        <charset val="134"/>
      </rPr>
      <t>Bobbin Fill Factor(K</t>
    </r>
    <r>
      <rPr>
        <vertAlign val="subscript"/>
        <sz val="9"/>
        <color theme="1"/>
        <rFont val="Arial"/>
        <charset val="134"/>
      </rPr>
      <t>f</t>
    </r>
    <r>
      <rPr>
        <sz val="9"/>
        <color theme="1"/>
        <rFont val="宋体"/>
        <charset val="134"/>
      </rPr>
      <t>，骨架填充系数</t>
    </r>
    <r>
      <rPr>
        <sz val="9"/>
        <color theme="1"/>
        <rFont val="Arial"/>
        <charset val="134"/>
      </rPr>
      <t>)</t>
    </r>
  </si>
  <si>
    <r>
      <rPr>
        <b/>
        <sz val="11"/>
        <rFont val="Arial"/>
        <charset val="134"/>
      </rPr>
      <t>Output Specification (</t>
    </r>
    <r>
      <rPr>
        <b/>
        <sz val="11"/>
        <rFont val="宋体"/>
        <charset val="134"/>
      </rPr>
      <t>输出规格</t>
    </r>
    <r>
      <rPr>
        <b/>
        <sz val="11"/>
        <rFont val="Arial"/>
        <charset val="134"/>
      </rPr>
      <t>):</t>
    </r>
  </si>
  <si>
    <r>
      <rPr>
        <sz val="9"/>
        <rFont val="Arial"/>
        <charset val="134"/>
      </rPr>
      <t>Core AP Value(A</t>
    </r>
    <r>
      <rPr>
        <vertAlign val="subscript"/>
        <sz val="9"/>
        <rFont val="Arial"/>
        <charset val="134"/>
      </rPr>
      <t>P</t>
    </r>
    <r>
      <rPr>
        <sz val="9"/>
        <rFont val="宋体"/>
        <charset val="134"/>
      </rPr>
      <t>，磁芯AP值</t>
    </r>
    <r>
      <rPr>
        <sz val="9"/>
        <rFont val="Arial"/>
        <charset val="134"/>
      </rPr>
      <t>)</t>
    </r>
  </si>
  <si>
    <r>
      <rPr>
        <sz val="9"/>
        <rFont val="Arial"/>
        <charset val="134"/>
      </rPr>
      <t>cm</t>
    </r>
    <r>
      <rPr>
        <vertAlign val="superscript"/>
        <sz val="9"/>
        <rFont val="Arial"/>
        <charset val="134"/>
      </rPr>
      <t>4</t>
    </r>
  </si>
  <si>
    <r>
      <rPr>
        <sz val="9"/>
        <rFont val="Arial"/>
        <charset val="134"/>
      </rPr>
      <t>Normal Output Voltage (V</t>
    </r>
    <r>
      <rPr>
        <vertAlign val="subscript"/>
        <sz val="9"/>
        <rFont val="Arial"/>
        <charset val="134"/>
      </rPr>
      <t>o</t>
    </r>
    <r>
      <rPr>
        <sz val="9"/>
        <rFont val="宋体"/>
        <charset val="134"/>
      </rPr>
      <t>，额定输出电压</t>
    </r>
    <r>
      <rPr>
        <sz val="9"/>
        <rFont val="Arial"/>
        <charset val="134"/>
      </rPr>
      <t>)</t>
    </r>
  </si>
  <si>
    <t>V</t>
  </si>
  <si>
    <r>
      <rPr>
        <sz val="9"/>
        <color theme="1" tint="0.0499893185216834"/>
        <rFont val="Arial"/>
        <charset val="134"/>
      </rPr>
      <t>Select Core Type (</t>
    </r>
    <r>
      <rPr>
        <sz val="9"/>
        <color theme="1" tint="0.0499893185216834"/>
        <rFont val="宋体"/>
        <charset val="134"/>
      </rPr>
      <t>磁芯选择</t>
    </r>
    <r>
      <rPr>
        <sz val="9"/>
        <color theme="1" tint="0.0499893185216834"/>
        <rFont val="Arial"/>
        <charset val="134"/>
      </rPr>
      <t>)</t>
    </r>
  </si>
  <si>
    <t>EE10</t>
  </si>
  <si>
    <r>
      <rPr>
        <sz val="9"/>
        <rFont val="Arial"/>
        <charset val="134"/>
      </rPr>
      <t>Rated DC Output Current (I</t>
    </r>
    <r>
      <rPr>
        <vertAlign val="subscript"/>
        <sz val="9"/>
        <rFont val="Arial"/>
        <charset val="134"/>
      </rPr>
      <t>o</t>
    </r>
    <r>
      <rPr>
        <sz val="9"/>
        <rFont val="宋体"/>
        <charset val="134"/>
      </rPr>
      <t>，额定输出电流</t>
    </r>
    <r>
      <rPr>
        <sz val="9"/>
        <rFont val="Arial"/>
        <charset val="134"/>
      </rPr>
      <t>)</t>
    </r>
  </si>
  <si>
    <t>mA</t>
  </si>
  <si>
    <r>
      <rPr>
        <sz val="9"/>
        <rFont val="Arial"/>
        <charset val="134"/>
      </rPr>
      <t>Effective Cross-Sectional Area (A</t>
    </r>
    <r>
      <rPr>
        <vertAlign val="subscript"/>
        <sz val="9"/>
        <rFont val="Arial"/>
        <charset val="134"/>
      </rPr>
      <t>e</t>
    </r>
    <r>
      <rPr>
        <sz val="9"/>
        <rFont val="宋体"/>
        <charset val="134"/>
      </rPr>
      <t>，磁芯有效截面积</t>
    </r>
    <r>
      <rPr>
        <sz val="9"/>
        <rFont val="Arial"/>
        <charset val="134"/>
      </rPr>
      <t>)</t>
    </r>
  </si>
  <si>
    <r>
      <rPr>
        <sz val="9"/>
        <rFont val="Arial"/>
        <charset val="134"/>
      </rPr>
      <t>mm</t>
    </r>
    <r>
      <rPr>
        <vertAlign val="superscript"/>
        <sz val="9"/>
        <rFont val="Arial"/>
        <charset val="134"/>
      </rPr>
      <t>2</t>
    </r>
  </si>
  <si>
    <t>Full Wave Rectification</t>
  </si>
  <si>
    <r>
      <rPr>
        <sz val="9"/>
        <rFont val="Arial"/>
        <charset val="134"/>
      </rPr>
      <t>Estimated System Efficiency (η</t>
    </r>
    <r>
      <rPr>
        <sz val="9"/>
        <rFont val="宋体"/>
        <charset val="134"/>
      </rPr>
      <t>，系统效率预估，</t>
    </r>
    <r>
      <rPr>
        <sz val="9"/>
        <rFont val="Arial"/>
        <charset val="134"/>
      </rPr>
      <t>%)</t>
    </r>
  </si>
  <si>
    <r>
      <rPr>
        <sz val="9"/>
        <rFont val="Arial"/>
        <charset val="134"/>
      </rPr>
      <t>Total Winding Turns Number (N</t>
    </r>
    <r>
      <rPr>
        <sz val="9"/>
        <rFont val="宋体"/>
        <charset val="134"/>
      </rPr>
      <t>，线圈匝数</t>
    </r>
    <r>
      <rPr>
        <sz val="9"/>
        <rFont val="Arial"/>
        <charset val="134"/>
      </rPr>
      <t>)</t>
    </r>
  </si>
  <si>
    <t>Turns</t>
  </si>
  <si>
    <t>Half Wave Rectification</t>
  </si>
  <si>
    <r>
      <rPr>
        <sz val="9"/>
        <rFont val="Arial"/>
        <charset val="134"/>
      </rPr>
      <t>Recommended IC (</t>
    </r>
    <r>
      <rPr>
        <sz val="9"/>
        <rFont val="宋体"/>
        <charset val="134"/>
      </rPr>
      <t>推荐</t>
    </r>
    <r>
      <rPr>
        <sz val="9"/>
        <rFont val="Arial"/>
        <charset val="134"/>
      </rPr>
      <t>IC)</t>
    </r>
  </si>
  <si>
    <r>
      <rPr>
        <sz val="9"/>
        <rFont val="Arial"/>
        <charset val="134"/>
      </rPr>
      <t>Recommended Winding Diameter (</t>
    </r>
    <r>
      <rPr>
        <sz val="9"/>
        <rFont val="宋体"/>
        <charset val="134"/>
      </rPr>
      <t>线圈直径</t>
    </r>
    <r>
      <rPr>
        <sz val="9"/>
        <rFont val="Arial"/>
        <charset val="134"/>
      </rPr>
      <t>)</t>
    </r>
  </si>
  <si>
    <t>mm</t>
  </si>
  <si>
    <r>
      <rPr>
        <sz val="9"/>
        <rFont val="Arial"/>
        <charset val="134"/>
      </rPr>
      <t>IC Selection (IC</t>
    </r>
    <r>
      <rPr>
        <sz val="9"/>
        <rFont val="宋体"/>
        <charset val="134"/>
      </rPr>
      <t>选择</t>
    </r>
    <r>
      <rPr>
        <sz val="9"/>
        <rFont val="Arial"/>
        <charset val="134"/>
      </rPr>
      <t>)</t>
    </r>
  </si>
  <si>
    <t>KP3210B</t>
  </si>
  <si>
    <r>
      <rPr>
        <b/>
        <sz val="11"/>
        <color theme="0"/>
        <rFont val="Arial"/>
        <charset val="134"/>
      </rPr>
      <t xml:space="preserve">3. Other Parameters </t>
    </r>
    <r>
      <rPr>
        <b/>
        <sz val="11"/>
        <color theme="0"/>
        <rFont val="宋体"/>
        <charset val="134"/>
      </rPr>
      <t>（其他参数）</t>
    </r>
  </si>
  <si>
    <r>
      <rPr>
        <b/>
        <sz val="11"/>
        <rFont val="Arial"/>
        <charset val="134"/>
      </rPr>
      <t>Input Bulk Capacitor Selection (</t>
    </r>
    <r>
      <rPr>
        <b/>
        <sz val="11"/>
        <rFont val="宋体"/>
        <charset val="134"/>
      </rPr>
      <t>输入电容选择</t>
    </r>
    <r>
      <rPr>
        <b/>
        <sz val="11"/>
        <rFont val="Arial"/>
        <charset val="134"/>
      </rPr>
      <t>):</t>
    </r>
  </si>
  <si>
    <r>
      <t>FB Lower Resistor Value Selection (R</t>
    </r>
    <r>
      <rPr>
        <vertAlign val="subscript"/>
        <sz val="9"/>
        <rFont val="Arial"/>
        <charset val="134"/>
      </rPr>
      <t>FB1</t>
    </r>
    <r>
      <rPr>
        <sz val="9"/>
        <rFont val="宋体"/>
        <charset val="134"/>
      </rPr>
      <t>，</t>
    </r>
    <r>
      <rPr>
        <sz val="9"/>
        <rFont val="Arial"/>
        <charset val="134"/>
      </rPr>
      <t>R</t>
    </r>
    <r>
      <rPr>
        <vertAlign val="subscript"/>
        <sz val="9"/>
        <rFont val="Arial"/>
        <charset val="134"/>
      </rPr>
      <t>FB1</t>
    </r>
    <r>
      <rPr>
        <sz val="9"/>
        <rFont val="宋体"/>
        <charset val="134"/>
      </rPr>
      <t>电阻</t>
    </r>
    <r>
      <rPr>
        <sz val="9"/>
        <rFont val="Arial"/>
        <charset val="134"/>
      </rPr>
      <t xml:space="preserve">)          </t>
    </r>
  </si>
  <si>
    <t>kΩ</t>
  </si>
  <si>
    <r>
      <rPr>
        <sz val="9"/>
        <rFont val="Arial"/>
        <charset val="134"/>
      </rPr>
      <t>Calculated Input Power (P</t>
    </r>
    <r>
      <rPr>
        <vertAlign val="subscript"/>
        <sz val="9"/>
        <rFont val="Arial"/>
        <charset val="134"/>
      </rPr>
      <t>in</t>
    </r>
    <r>
      <rPr>
        <sz val="9"/>
        <rFont val="宋体"/>
        <charset val="134"/>
      </rPr>
      <t>，输入功率计算</t>
    </r>
    <r>
      <rPr>
        <sz val="9"/>
        <rFont val="Arial"/>
        <charset val="134"/>
      </rPr>
      <t>)</t>
    </r>
  </si>
  <si>
    <t>W</t>
  </si>
  <si>
    <r>
      <rPr>
        <sz val="9"/>
        <rFont val="Arial"/>
        <charset val="134"/>
      </rPr>
      <t>Selected Rectification Type (</t>
    </r>
    <r>
      <rPr>
        <sz val="9"/>
        <rFont val="宋体"/>
        <charset val="134"/>
      </rPr>
      <t>整流桥类型选择</t>
    </r>
    <r>
      <rPr>
        <sz val="9"/>
        <rFont val="Arial"/>
        <charset val="134"/>
      </rPr>
      <t>):</t>
    </r>
  </si>
  <si>
    <r>
      <rPr>
        <sz val="9"/>
        <rFont val="Arial"/>
        <charset val="134"/>
      </rPr>
      <t>Dummy Resistor (R</t>
    </r>
    <r>
      <rPr>
        <vertAlign val="subscript"/>
        <sz val="9"/>
        <rFont val="Arial"/>
        <charset val="134"/>
      </rPr>
      <t>dummy</t>
    </r>
    <r>
      <rPr>
        <sz val="9"/>
        <rFont val="宋体"/>
        <charset val="134"/>
      </rPr>
      <t>，假负载电阻</t>
    </r>
    <r>
      <rPr>
        <sz val="9"/>
        <rFont val="Arial"/>
        <charset val="134"/>
      </rPr>
      <t xml:space="preserve">)          </t>
    </r>
  </si>
  <si>
    <r>
      <rPr>
        <sz val="9"/>
        <rFont val="Arial"/>
        <charset val="134"/>
      </rPr>
      <t>Minimum Needed Input Capacitor (C</t>
    </r>
    <r>
      <rPr>
        <vertAlign val="subscript"/>
        <sz val="9"/>
        <rFont val="Arial"/>
        <charset val="134"/>
      </rPr>
      <t>IN</t>
    </r>
    <r>
      <rPr>
        <sz val="9"/>
        <rFont val="宋体"/>
        <charset val="134"/>
      </rPr>
      <t>，最小输入电容预估</t>
    </r>
    <r>
      <rPr>
        <sz val="9"/>
        <rFont val="Arial"/>
        <charset val="134"/>
      </rPr>
      <t>)</t>
    </r>
  </si>
  <si>
    <t>μF</t>
  </si>
  <si>
    <r>
      <rPr>
        <sz val="9"/>
        <rFont val="Arial"/>
        <charset val="134"/>
      </rPr>
      <t>Vo ripple Coefficient (k</t>
    </r>
    <r>
      <rPr>
        <vertAlign val="subscript"/>
        <sz val="9"/>
        <rFont val="Arial"/>
        <charset val="134"/>
      </rPr>
      <t>rp</t>
    </r>
    <r>
      <rPr>
        <sz val="9"/>
        <rFont val="宋体"/>
        <charset val="134"/>
      </rPr>
      <t>，输出电压纹波系数</t>
    </r>
    <r>
      <rPr>
        <sz val="9"/>
        <rFont val="Arial"/>
        <charset val="134"/>
      </rPr>
      <t>)</t>
    </r>
  </si>
  <si>
    <r>
      <rPr>
        <sz val="9"/>
        <rFont val="Arial"/>
        <charset val="134"/>
      </rPr>
      <t>Selected Input Capacitor Value(C</t>
    </r>
    <r>
      <rPr>
        <vertAlign val="subscript"/>
        <sz val="9"/>
        <rFont val="Arial"/>
        <charset val="134"/>
      </rPr>
      <t>IN</t>
    </r>
    <r>
      <rPr>
        <sz val="9"/>
        <rFont val="宋体"/>
        <charset val="134"/>
      </rPr>
      <t>，输入电容选择</t>
    </r>
    <r>
      <rPr>
        <sz val="9"/>
        <rFont val="Arial"/>
        <charset val="134"/>
      </rPr>
      <t>)</t>
    </r>
  </si>
  <si>
    <r>
      <t>Max ESR of Output Capacitor (R</t>
    </r>
    <r>
      <rPr>
        <vertAlign val="subscript"/>
        <sz val="9"/>
        <rFont val="Arial"/>
        <charset val="134"/>
      </rPr>
      <t>esr_max</t>
    </r>
    <r>
      <rPr>
        <sz val="9"/>
        <rFont val="宋体"/>
        <charset val="134"/>
      </rPr>
      <t>，输出电容</t>
    </r>
    <r>
      <rPr>
        <sz val="9"/>
        <rFont val="Arial"/>
        <charset val="134"/>
      </rPr>
      <t>ESR</t>
    </r>
    <r>
      <rPr>
        <sz val="9"/>
        <rFont val="宋体"/>
        <charset val="134"/>
      </rPr>
      <t>最大值</t>
    </r>
    <r>
      <rPr>
        <sz val="9"/>
        <rFont val="Arial"/>
        <charset val="134"/>
      </rPr>
      <t xml:space="preserve">)          </t>
    </r>
  </si>
  <si>
    <t>Ω</t>
  </si>
  <si>
    <r>
      <rPr>
        <sz val="9"/>
        <rFont val="Arial"/>
        <charset val="134"/>
      </rPr>
      <t>Minimum DC Input Voltage (V</t>
    </r>
    <r>
      <rPr>
        <vertAlign val="subscript"/>
        <sz val="9"/>
        <rFont val="Arial"/>
        <charset val="134"/>
      </rPr>
      <t>indc_min</t>
    </r>
    <r>
      <rPr>
        <sz val="9"/>
        <rFont val="宋体"/>
        <charset val="134"/>
      </rPr>
      <t>，整流桥后最低输入电压</t>
    </r>
    <r>
      <rPr>
        <sz val="9"/>
        <rFont val="Arial"/>
        <charset val="134"/>
      </rPr>
      <t>)</t>
    </r>
  </si>
  <si>
    <r>
      <rPr>
        <b/>
        <sz val="11"/>
        <color theme="0"/>
        <rFont val="Arial"/>
        <charset val="134"/>
      </rPr>
      <t>4. Bom of Key Components</t>
    </r>
    <r>
      <rPr>
        <b/>
        <sz val="11"/>
        <color theme="0"/>
        <rFont val="宋体"/>
        <charset val="134"/>
      </rPr>
      <t>（关键器件参数表）</t>
    </r>
  </si>
  <si>
    <t>Component</t>
  </si>
  <si>
    <t>Value</t>
  </si>
  <si>
    <t>Description</t>
  </si>
  <si>
    <r>
      <rPr>
        <b/>
        <sz val="11"/>
        <rFont val="Arial"/>
        <charset val="134"/>
      </rPr>
      <t>Sensing Resistor Selection (</t>
    </r>
    <r>
      <rPr>
        <b/>
        <sz val="11"/>
        <rFont val="宋体"/>
        <charset val="134"/>
      </rPr>
      <t>采样电阻选择</t>
    </r>
    <r>
      <rPr>
        <b/>
        <sz val="11"/>
        <rFont val="Arial"/>
        <charset val="134"/>
      </rPr>
      <t>):</t>
    </r>
  </si>
  <si>
    <r>
      <rPr>
        <b/>
        <sz val="9"/>
        <color theme="1"/>
        <rFont val="Arial"/>
        <charset val="134"/>
      </rPr>
      <t>C</t>
    </r>
    <r>
      <rPr>
        <b/>
        <vertAlign val="subscript"/>
        <sz val="9"/>
        <color theme="1"/>
        <rFont val="Arial"/>
        <charset val="134"/>
      </rPr>
      <t>in</t>
    </r>
  </si>
  <si>
    <r>
      <rPr>
        <sz val="9"/>
        <rFont val="Arial"/>
        <charset val="134"/>
      </rPr>
      <t>Minimum Current Sensing Resistor Value (R</t>
    </r>
    <r>
      <rPr>
        <vertAlign val="subscript"/>
        <sz val="9"/>
        <rFont val="Arial"/>
        <charset val="134"/>
      </rPr>
      <t>cs_min</t>
    </r>
    <r>
      <rPr>
        <sz val="9"/>
        <rFont val="宋体"/>
        <charset val="134"/>
      </rPr>
      <t>，最小采样电阻</t>
    </r>
    <r>
      <rPr>
        <sz val="9"/>
        <rFont val="Arial"/>
        <charset val="134"/>
      </rPr>
      <t xml:space="preserve">)          </t>
    </r>
  </si>
  <si>
    <r>
      <rPr>
        <b/>
        <sz val="9"/>
        <color theme="1"/>
        <rFont val="Arial"/>
        <charset val="134"/>
      </rPr>
      <t>C</t>
    </r>
    <r>
      <rPr>
        <b/>
        <vertAlign val="subscript"/>
        <sz val="9"/>
        <color theme="1"/>
        <rFont val="Arial"/>
        <charset val="134"/>
      </rPr>
      <t>o</t>
    </r>
  </si>
  <si>
    <r>
      <rPr>
        <sz val="9"/>
        <rFont val="Arial"/>
        <charset val="134"/>
      </rPr>
      <t>Maximum Current Sensing Resistor Value (R</t>
    </r>
    <r>
      <rPr>
        <vertAlign val="subscript"/>
        <sz val="9"/>
        <rFont val="Arial"/>
        <charset val="134"/>
      </rPr>
      <t>cs_max</t>
    </r>
    <r>
      <rPr>
        <sz val="9"/>
        <rFont val="宋体"/>
        <charset val="134"/>
      </rPr>
      <t>，最大采样电阻</t>
    </r>
    <r>
      <rPr>
        <sz val="9"/>
        <rFont val="Arial"/>
        <charset val="134"/>
      </rPr>
      <t xml:space="preserve">)          </t>
    </r>
  </si>
  <si>
    <r>
      <rPr>
        <b/>
        <sz val="9"/>
        <color theme="1"/>
        <rFont val="Arial"/>
        <charset val="134"/>
      </rPr>
      <t>C</t>
    </r>
    <r>
      <rPr>
        <b/>
        <vertAlign val="subscript"/>
        <sz val="9"/>
        <color theme="1"/>
        <rFont val="Arial"/>
        <charset val="134"/>
      </rPr>
      <t>vdd</t>
    </r>
  </si>
  <si>
    <t>Ceramic Cap, X7R</t>
  </si>
  <si>
    <r>
      <rPr>
        <sz val="9"/>
        <rFont val="Arial"/>
        <charset val="134"/>
      </rPr>
      <t>BCM Mode Current Sensing Resistor Value (R</t>
    </r>
    <r>
      <rPr>
        <vertAlign val="subscript"/>
        <sz val="9"/>
        <rFont val="Arial"/>
        <charset val="134"/>
      </rPr>
      <t>cs_BCM</t>
    </r>
    <r>
      <rPr>
        <sz val="9"/>
        <rFont val="宋体"/>
        <charset val="134"/>
      </rPr>
      <t>，临界采样电阻</t>
    </r>
    <r>
      <rPr>
        <sz val="9"/>
        <rFont val="Arial"/>
        <charset val="134"/>
      </rPr>
      <t xml:space="preserve">)          </t>
    </r>
  </si>
  <si>
    <r>
      <rPr>
        <b/>
        <sz val="9"/>
        <color theme="1"/>
        <rFont val="Arial"/>
        <charset val="134"/>
      </rPr>
      <t>C</t>
    </r>
    <r>
      <rPr>
        <b/>
        <vertAlign val="subscript"/>
        <sz val="9"/>
        <color theme="1"/>
        <rFont val="Arial"/>
        <charset val="134"/>
      </rPr>
      <t>1</t>
    </r>
  </si>
  <si>
    <r>
      <rPr>
        <sz val="9"/>
        <rFont val="Arial"/>
        <charset val="134"/>
      </rPr>
      <t>Select Current Sensing Resistor Value (R</t>
    </r>
    <r>
      <rPr>
        <vertAlign val="subscript"/>
        <sz val="9"/>
        <rFont val="Arial"/>
        <charset val="134"/>
      </rPr>
      <t>cs</t>
    </r>
    <r>
      <rPr>
        <sz val="9"/>
        <rFont val="宋体"/>
        <charset val="134"/>
      </rPr>
      <t>，采样电阻选择</t>
    </r>
    <r>
      <rPr>
        <sz val="9"/>
        <rFont val="Arial"/>
        <charset val="134"/>
      </rPr>
      <t xml:space="preserve">)          </t>
    </r>
  </si>
  <si>
    <t>L</t>
  </si>
  <si>
    <r>
      <rPr>
        <b/>
        <sz val="9"/>
        <color theme="1"/>
        <rFont val="Arial"/>
        <charset val="134"/>
      </rPr>
      <t>R</t>
    </r>
    <r>
      <rPr>
        <b/>
        <vertAlign val="subscript"/>
        <sz val="9"/>
        <color theme="1"/>
        <rFont val="Arial"/>
        <charset val="134"/>
      </rPr>
      <t>sen</t>
    </r>
  </si>
  <si>
    <t>1206, Film Resistor, 1%</t>
  </si>
  <si>
    <r>
      <rPr>
        <b/>
        <sz val="11"/>
        <color theme="0"/>
        <rFont val="Arial"/>
        <charset val="134"/>
      </rPr>
      <t>2. Buck  Inductor Design (</t>
    </r>
    <r>
      <rPr>
        <b/>
        <sz val="11"/>
        <color theme="0"/>
        <rFont val="宋体"/>
        <charset val="134"/>
      </rPr>
      <t>电感设计</t>
    </r>
    <r>
      <rPr>
        <b/>
        <sz val="11"/>
        <color theme="0"/>
        <rFont val="Arial"/>
        <charset val="134"/>
      </rPr>
      <t>)</t>
    </r>
  </si>
  <si>
    <r>
      <rPr>
        <b/>
        <sz val="9"/>
        <color theme="1"/>
        <rFont val="Arial"/>
        <charset val="134"/>
      </rPr>
      <t>R</t>
    </r>
    <r>
      <rPr>
        <b/>
        <vertAlign val="subscript"/>
        <sz val="9"/>
        <color theme="1"/>
        <rFont val="Arial"/>
        <charset val="134"/>
      </rPr>
      <t>fb1</t>
    </r>
  </si>
  <si>
    <t xml:space="preserve"> Film Resistor, 1%</t>
  </si>
  <si>
    <r>
      <rPr>
        <sz val="9"/>
        <color theme="1" tint="0.0499893185216834"/>
        <rFont val="Arial"/>
        <charset val="134"/>
      </rPr>
      <t>Typical Switching Frequency (F</t>
    </r>
    <r>
      <rPr>
        <vertAlign val="subscript"/>
        <sz val="9"/>
        <color theme="1" tint="0.0499893185216834"/>
        <rFont val="Arial"/>
        <charset val="134"/>
      </rPr>
      <t>sw_type</t>
    </r>
    <r>
      <rPr>
        <sz val="9"/>
        <color theme="1" tint="0.0499893185216834"/>
        <rFont val="宋体"/>
        <charset val="134"/>
      </rPr>
      <t>，满载典型开关频率</t>
    </r>
    <r>
      <rPr>
        <sz val="9"/>
        <color theme="1" tint="0.0499893185216834"/>
        <rFont val="Arial"/>
        <charset val="134"/>
      </rPr>
      <t>)</t>
    </r>
  </si>
  <si>
    <t>kHz</t>
  </si>
  <si>
    <r>
      <rPr>
        <b/>
        <sz val="9"/>
        <color theme="1"/>
        <rFont val="Arial"/>
        <charset val="134"/>
      </rPr>
      <t>R</t>
    </r>
    <r>
      <rPr>
        <b/>
        <vertAlign val="subscript"/>
        <sz val="9"/>
        <color theme="1"/>
        <rFont val="Arial"/>
        <charset val="134"/>
      </rPr>
      <t>fb2</t>
    </r>
  </si>
  <si>
    <r>
      <rPr>
        <sz val="9"/>
        <color theme="1" tint="0.0499893185216834"/>
        <rFont val="Arial"/>
        <charset val="134"/>
      </rPr>
      <t>Calculated Type Inductance Value (L</t>
    </r>
    <r>
      <rPr>
        <vertAlign val="subscript"/>
        <sz val="9"/>
        <color theme="1" tint="0.0499893185216834"/>
        <rFont val="Arial"/>
        <charset val="134"/>
      </rPr>
      <t>nom_type</t>
    </r>
    <r>
      <rPr>
        <sz val="9"/>
        <color theme="1" tint="0.0499893185216834"/>
        <rFont val="宋体"/>
        <charset val="134"/>
      </rPr>
      <t>，典型电感值</t>
    </r>
    <r>
      <rPr>
        <sz val="9"/>
        <rFont val="Arial"/>
        <charset val="134"/>
      </rPr>
      <t xml:space="preserve">)          </t>
    </r>
  </si>
  <si>
    <t>mH</t>
  </si>
  <si>
    <r>
      <rPr>
        <b/>
        <sz val="9"/>
        <color theme="1"/>
        <rFont val="Arial"/>
        <charset val="134"/>
      </rPr>
      <t>R</t>
    </r>
    <r>
      <rPr>
        <b/>
        <vertAlign val="subscript"/>
        <sz val="9"/>
        <color theme="1"/>
        <rFont val="Arial"/>
        <charset val="134"/>
      </rPr>
      <t>dummy</t>
    </r>
  </si>
  <si>
    <t>1206, Film Resistor, 5%</t>
  </si>
  <si>
    <r>
      <rPr>
        <sz val="9"/>
        <color theme="1" tint="0.0499893185216834"/>
        <rFont val="Arial"/>
        <charset val="134"/>
      </rPr>
      <t>Typical Toff Time Check (Toff_type</t>
    </r>
    <r>
      <rPr>
        <sz val="9"/>
        <color theme="1" tint="0.0499893185216834"/>
        <rFont val="宋体"/>
        <charset val="134"/>
      </rPr>
      <t>，典型</t>
    </r>
    <r>
      <rPr>
        <sz val="9"/>
        <color theme="1" tint="0.0499893185216834"/>
        <rFont val="Arial"/>
        <charset val="134"/>
      </rPr>
      <t>Toff</t>
    </r>
    <r>
      <rPr>
        <sz val="9"/>
        <color theme="1" tint="0.0499893185216834"/>
        <rFont val="宋体"/>
        <charset val="134"/>
      </rPr>
      <t>时间</t>
    </r>
    <r>
      <rPr>
        <sz val="9"/>
        <rFont val="Arial"/>
        <charset val="134"/>
      </rPr>
      <t xml:space="preserve">)          </t>
    </r>
  </si>
  <si>
    <t>17us&lt;t&lt;26us</t>
  </si>
  <si>
    <t>D1</t>
  </si>
  <si>
    <t>1A/600V</t>
  </si>
  <si>
    <r>
      <rPr>
        <sz val="9"/>
        <color theme="1" tint="0.0499893185216834"/>
        <rFont val="Arial"/>
        <charset val="134"/>
      </rPr>
      <t>Min Saturated Current of Inductor (I</t>
    </r>
    <r>
      <rPr>
        <vertAlign val="subscript"/>
        <sz val="9"/>
        <color theme="1" tint="0.0499893185216834"/>
        <rFont val="Arial"/>
        <charset val="134"/>
      </rPr>
      <t>sat</t>
    </r>
    <r>
      <rPr>
        <sz val="9"/>
        <color theme="1" tint="0.0499893185216834"/>
        <rFont val="宋体"/>
        <charset val="134"/>
      </rPr>
      <t>，电感最低饱和电流</t>
    </r>
    <r>
      <rPr>
        <sz val="9"/>
        <color theme="1" tint="0.0499893185216834"/>
        <rFont val="Arial"/>
        <charset val="134"/>
      </rPr>
      <t xml:space="preserve">)    </t>
    </r>
  </si>
  <si>
    <t>D2</t>
  </si>
  <si>
    <t>FF1MS</t>
  </si>
  <si>
    <t>IC</t>
  </si>
  <si>
    <t>High Performance Low Cost Off-line PWM Power Switch</t>
  </si>
  <si>
    <t>Non-isolated Buckboost Regulator Design using KP321XB</t>
  </si>
  <si>
    <r>
      <rPr>
        <b/>
        <i/>
        <sz val="14"/>
        <color theme="0"/>
        <rFont val="Arial"/>
        <charset val="134"/>
      </rPr>
      <t>Typical Application Circuit</t>
    </r>
    <r>
      <rPr>
        <b/>
        <i/>
        <sz val="14"/>
        <color theme="0"/>
        <rFont val="宋体"/>
        <charset val="134"/>
      </rPr>
      <t>（典型应用电路）</t>
    </r>
  </si>
  <si>
    <r>
      <rPr>
        <b/>
        <i/>
        <sz val="14"/>
        <color theme="0"/>
        <rFont val="Arial"/>
        <charset val="134"/>
      </rPr>
      <t>1. Define System Specifications</t>
    </r>
    <r>
      <rPr>
        <b/>
        <i/>
        <sz val="14"/>
        <color theme="0"/>
        <rFont val="宋体"/>
        <charset val="134"/>
      </rPr>
      <t>（系统规格）</t>
    </r>
  </si>
  <si>
    <r>
      <rPr>
        <b/>
        <i/>
        <sz val="14"/>
        <color theme="0"/>
        <rFont val="Arial"/>
        <charset val="134"/>
      </rPr>
      <t>2. Buckboost  Inductor Design (</t>
    </r>
    <r>
      <rPr>
        <b/>
        <i/>
        <sz val="14"/>
        <color theme="0"/>
        <rFont val="宋体"/>
        <charset val="134"/>
      </rPr>
      <t>电感设计</t>
    </r>
    <r>
      <rPr>
        <b/>
        <i/>
        <sz val="14"/>
        <color theme="0"/>
        <rFont val="Arial"/>
        <charset val="134"/>
      </rPr>
      <t>)-</t>
    </r>
    <r>
      <rPr>
        <b/>
        <i/>
        <sz val="14"/>
        <color theme="0"/>
        <rFont val="宋体"/>
        <charset val="134"/>
      </rPr>
      <t>续</t>
    </r>
  </si>
  <si>
    <r>
      <rPr>
        <sz val="11"/>
        <color theme="1" tint="0.0499893185216834"/>
        <rFont val="Arial"/>
        <charset val="134"/>
      </rPr>
      <t>Select Inductor Value (L</t>
    </r>
    <r>
      <rPr>
        <vertAlign val="subscript"/>
        <sz val="11"/>
        <color theme="1" tint="0.0499893185216834"/>
        <rFont val="Arial"/>
        <charset val="134"/>
      </rPr>
      <t>nom</t>
    </r>
    <r>
      <rPr>
        <sz val="11"/>
        <color theme="1" tint="0.0499893185216834"/>
        <rFont val="宋体"/>
        <charset val="134"/>
      </rPr>
      <t>，电感值选择</t>
    </r>
    <r>
      <rPr>
        <sz val="11"/>
        <rFont val="Arial"/>
        <charset val="134"/>
      </rPr>
      <t xml:space="preserve">)          </t>
    </r>
  </si>
  <si>
    <r>
      <rPr>
        <sz val="11"/>
        <rFont val="Arial"/>
        <charset val="134"/>
      </rPr>
      <t>Minimum RMS Line Voltage (V</t>
    </r>
    <r>
      <rPr>
        <vertAlign val="subscript"/>
        <sz val="11"/>
        <rFont val="Arial"/>
        <charset val="134"/>
      </rPr>
      <t>in_min</t>
    </r>
    <r>
      <rPr>
        <sz val="11"/>
        <rFont val="宋体"/>
        <charset val="134"/>
      </rPr>
      <t>，最低输入电压</t>
    </r>
    <r>
      <rPr>
        <sz val="11"/>
        <rFont val="Arial"/>
        <charset val="134"/>
      </rPr>
      <t>)</t>
    </r>
  </si>
  <si>
    <r>
      <rPr>
        <sz val="11"/>
        <rFont val="Arial"/>
        <charset val="134"/>
      </rPr>
      <t>V</t>
    </r>
    <r>
      <rPr>
        <vertAlign val="subscript"/>
        <sz val="11"/>
        <rFont val="Arial"/>
        <charset val="134"/>
      </rPr>
      <t>AC</t>
    </r>
  </si>
  <si>
    <r>
      <rPr>
        <sz val="11"/>
        <color theme="1" tint="0.0499893185216834"/>
        <rFont val="Arial"/>
        <charset val="134"/>
      </rPr>
      <t>Minimum Saturated Current of Inductor (I</t>
    </r>
    <r>
      <rPr>
        <vertAlign val="subscript"/>
        <sz val="11"/>
        <color theme="1" tint="0.0499893185216834"/>
        <rFont val="Arial"/>
        <charset val="134"/>
      </rPr>
      <t>sat</t>
    </r>
    <r>
      <rPr>
        <sz val="11"/>
        <color theme="1" tint="0.0499893185216834"/>
        <rFont val="宋体"/>
        <charset val="134"/>
      </rPr>
      <t>，电感最低饱和电流</t>
    </r>
    <r>
      <rPr>
        <sz val="11"/>
        <color theme="1" tint="0.0499893185216834"/>
        <rFont val="Arial"/>
        <charset val="134"/>
      </rPr>
      <t xml:space="preserve">)    </t>
    </r>
  </si>
  <si>
    <r>
      <rPr>
        <sz val="11"/>
        <rFont val="Arial"/>
        <charset val="134"/>
      </rPr>
      <t>Maximum RMS Line Voltage (V</t>
    </r>
    <r>
      <rPr>
        <vertAlign val="subscript"/>
        <sz val="11"/>
        <rFont val="Arial"/>
        <charset val="134"/>
      </rPr>
      <t>in_max</t>
    </r>
    <r>
      <rPr>
        <sz val="11"/>
        <rFont val="宋体"/>
        <charset val="134"/>
      </rPr>
      <t>，最高输入电压</t>
    </r>
    <r>
      <rPr>
        <sz val="11"/>
        <rFont val="Arial"/>
        <charset val="134"/>
      </rPr>
      <t>)</t>
    </r>
  </si>
  <si>
    <r>
      <rPr>
        <sz val="11"/>
        <color theme="1" tint="0.0499893185216834"/>
        <rFont val="Arial"/>
        <charset val="134"/>
      </rPr>
      <t>RMS Current of Inductor (I</t>
    </r>
    <r>
      <rPr>
        <vertAlign val="subscript"/>
        <sz val="11"/>
        <color theme="1" tint="0.0499893185216834"/>
        <rFont val="Arial"/>
        <charset val="134"/>
      </rPr>
      <t>rms</t>
    </r>
    <r>
      <rPr>
        <sz val="11"/>
        <color theme="1" tint="0.0499893185216834"/>
        <rFont val="宋体"/>
        <charset val="134"/>
      </rPr>
      <t>，电感电流有效值</t>
    </r>
    <r>
      <rPr>
        <sz val="11"/>
        <color theme="1" tint="0.0499893185216834"/>
        <rFont val="Arial"/>
        <charset val="134"/>
      </rPr>
      <t xml:space="preserve">)    </t>
    </r>
  </si>
  <si>
    <r>
      <rPr>
        <sz val="11"/>
        <rFont val="Arial"/>
        <charset val="134"/>
      </rPr>
      <t>Line Frequency(F</t>
    </r>
    <r>
      <rPr>
        <vertAlign val="subscript"/>
        <sz val="11"/>
        <rFont val="Arial"/>
        <charset val="134"/>
      </rPr>
      <t>ac</t>
    </r>
    <r>
      <rPr>
        <sz val="11"/>
        <rFont val="宋体"/>
        <charset val="134"/>
      </rPr>
      <t>，输入电压频率</t>
    </r>
    <r>
      <rPr>
        <sz val="11"/>
        <rFont val="Arial"/>
        <charset val="134"/>
      </rPr>
      <t>)</t>
    </r>
  </si>
  <si>
    <r>
      <rPr>
        <sz val="11"/>
        <rFont val="Arial"/>
        <charset val="134"/>
      </rPr>
      <t>Maximum Flux Density (B</t>
    </r>
    <r>
      <rPr>
        <vertAlign val="subscript"/>
        <sz val="11"/>
        <rFont val="Arial"/>
        <charset val="134"/>
      </rPr>
      <t>max</t>
    </r>
    <r>
      <rPr>
        <sz val="11"/>
        <rFont val="宋体"/>
        <charset val="134"/>
      </rPr>
      <t>，最大磁通密度</t>
    </r>
    <r>
      <rPr>
        <sz val="11"/>
        <rFont val="Arial"/>
        <charset val="134"/>
      </rPr>
      <t xml:space="preserve">)   </t>
    </r>
  </si>
  <si>
    <r>
      <rPr>
        <b/>
        <sz val="11"/>
        <rFont val="Arial"/>
        <charset val="134"/>
      </rPr>
      <t>Output Specification  (</t>
    </r>
    <r>
      <rPr>
        <b/>
        <sz val="11"/>
        <rFont val="宋体"/>
        <charset val="134"/>
      </rPr>
      <t>输出规格</t>
    </r>
    <r>
      <rPr>
        <b/>
        <sz val="11"/>
        <rFont val="Arial"/>
        <charset val="134"/>
      </rPr>
      <t>):</t>
    </r>
  </si>
  <si>
    <r>
      <rPr>
        <sz val="11"/>
        <color theme="1"/>
        <rFont val="Arial"/>
        <charset val="134"/>
      </rPr>
      <t>Maximum Current Density of Coil (K</t>
    </r>
    <r>
      <rPr>
        <vertAlign val="subscript"/>
        <sz val="11"/>
        <color theme="1"/>
        <rFont val="Arial"/>
        <charset val="134"/>
      </rPr>
      <t>d</t>
    </r>
    <r>
      <rPr>
        <sz val="11"/>
        <color theme="1"/>
        <rFont val="宋体"/>
        <charset val="134"/>
      </rPr>
      <t>，最大电流密度</t>
    </r>
    <r>
      <rPr>
        <sz val="11"/>
        <color theme="1"/>
        <rFont val="Arial"/>
        <charset val="134"/>
      </rPr>
      <t>)</t>
    </r>
  </si>
  <si>
    <r>
      <rPr>
        <sz val="11"/>
        <color theme="1"/>
        <rFont val="Arial"/>
        <charset val="134"/>
      </rPr>
      <t>A/mm</t>
    </r>
    <r>
      <rPr>
        <vertAlign val="superscript"/>
        <sz val="11"/>
        <color theme="1"/>
        <rFont val="Arial"/>
        <charset val="134"/>
      </rPr>
      <t>2</t>
    </r>
  </si>
  <si>
    <r>
      <rPr>
        <sz val="11"/>
        <rFont val="Arial"/>
        <charset val="134"/>
      </rPr>
      <t>DC Output Voltage (V</t>
    </r>
    <r>
      <rPr>
        <vertAlign val="subscript"/>
        <sz val="11"/>
        <rFont val="Arial"/>
        <charset val="134"/>
      </rPr>
      <t>o</t>
    </r>
    <r>
      <rPr>
        <sz val="11"/>
        <rFont val="宋体"/>
        <charset val="134"/>
      </rPr>
      <t>，输出电压</t>
    </r>
    <r>
      <rPr>
        <sz val="11"/>
        <rFont val="Arial"/>
        <charset val="134"/>
      </rPr>
      <t>)</t>
    </r>
  </si>
  <si>
    <r>
      <rPr>
        <sz val="11"/>
        <color theme="1"/>
        <rFont val="Arial"/>
        <charset val="134"/>
      </rPr>
      <t>Bobbin Fill Factor(K</t>
    </r>
    <r>
      <rPr>
        <vertAlign val="subscript"/>
        <sz val="11"/>
        <color theme="1"/>
        <rFont val="Arial"/>
        <charset val="134"/>
      </rPr>
      <t>f</t>
    </r>
    <r>
      <rPr>
        <sz val="11"/>
        <color theme="1"/>
        <rFont val="宋体"/>
        <charset val="134"/>
      </rPr>
      <t>，骨架填充系数</t>
    </r>
    <r>
      <rPr>
        <sz val="11"/>
        <color theme="1"/>
        <rFont val="Arial"/>
        <charset val="134"/>
      </rPr>
      <t>)</t>
    </r>
  </si>
  <si>
    <r>
      <rPr>
        <sz val="11"/>
        <rFont val="Arial"/>
        <charset val="134"/>
      </rPr>
      <t>Maximum DC Output Current (I</t>
    </r>
    <r>
      <rPr>
        <vertAlign val="subscript"/>
        <sz val="11"/>
        <rFont val="Arial"/>
        <charset val="134"/>
      </rPr>
      <t>o</t>
    </r>
    <r>
      <rPr>
        <sz val="11"/>
        <rFont val="宋体"/>
        <charset val="134"/>
      </rPr>
      <t>，系统最大输出电流</t>
    </r>
    <r>
      <rPr>
        <sz val="11"/>
        <rFont val="Arial"/>
        <charset val="134"/>
      </rPr>
      <t>)</t>
    </r>
  </si>
  <si>
    <r>
      <rPr>
        <sz val="11"/>
        <rFont val="Arial"/>
        <charset val="134"/>
      </rPr>
      <t>Core AP Value(A</t>
    </r>
    <r>
      <rPr>
        <vertAlign val="subscript"/>
        <sz val="11"/>
        <rFont val="Arial"/>
        <charset val="134"/>
      </rPr>
      <t>P</t>
    </r>
    <r>
      <rPr>
        <sz val="11"/>
        <rFont val="宋体"/>
        <charset val="134"/>
      </rPr>
      <t>，磁芯AP值</t>
    </r>
    <r>
      <rPr>
        <sz val="11"/>
        <rFont val="Arial"/>
        <charset val="134"/>
      </rPr>
      <t>)</t>
    </r>
  </si>
  <si>
    <r>
      <rPr>
        <sz val="11"/>
        <rFont val="Arial"/>
        <charset val="134"/>
      </rPr>
      <t>cm</t>
    </r>
    <r>
      <rPr>
        <vertAlign val="superscript"/>
        <sz val="11"/>
        <rFont val="Arial"/>
        <charset val="134"/>
      </rPr>
      <t>4</t>
    </r>
  </si>
  <si>
    <r>
      <rPr>
        <sz val="11"/>
        <rFont val="Arial"/>
        <charset val="134"/>
      </rPr>
      <t>Estimated System Efficiency (η</t>
    </r>
    <r>
      <rPr>
        <sz val="11"/>
        <rFont val="宋体"/>
        <charset val="134"/>
      </rPr>
      <t>，系统效率，</t>
    </r>
    <r>
      <rPr>
        <sz val="11"/>
        <rFont val="Arial"/>
        <charset val="134"/>
      </rPr>
      <t>%)</t>
    </r>
  </si>
  <si>
    <r>
      <rPr>
        <sz val="11"/>
        <color theme="1" tint="0.0499893185216834"/>
        <rFont val="Arial"/>
        <charset val="134"/>
      </rPr>
      <t>Select Core Type (</t>
    </r>
    <r>
      <rPr>
        <sz val="11"/>
        <color theme="1" tint="0.0499893185216834"/>
        <rFont val="宋体"/>
        <charset val="134"/>
      </rPr>
      <t>磁芯选择</t>
    </r>
    <r>
      <rPr>
        <sz val="11"/>
        <color theme="1" tint="0.0499893185216834"/>
        <rFont val="Arial"/>
        <charset val="134"/>
      </rPr>
      <t>)</t>
    </r>
  </si>
  <si>
    <t>EE13</t>
  </si>
  <si>
    <r>
      <rPr>
        <sz val="11"/>
        <rFont val="Arial"/>
        <charset val="134"/>
      </rPr>
      <t>Recommended IC (</t>
    </r>
    <r>
      <rPr>
        <sz val="11"/>
        <rFont val="宋体"/>
        <charset val="134"/>
      </rPr>
      <t>推荐</t>
    </r>
    <r>
      <rPr>
        <sz val="11"/>
        <rFont val="Arial"/>
        <charset val="134"/>
      </rPr>
      <t>IC)</t>
    </r>
  </si>
  <si>
    <t>自选或者咨询原厂</t>
  </si>
  <si>
    <r>
      <rPr>
        <sz val="11"/>
        <rFont val="Arial"/>
        <charset val="134"/>
      </rPr>
      <t>Effective Cross-Sectional Area (A</t>
    </r>
    <r>
      <rPr>
        <vertAlign val="subscript"/>
        <sz val="11"/>
        <rFont val="Arial"/>
        <charset val="134"/>
      </rPr>
      <t>e</t>
    </r>
    <r>
      <rPr>
        <sz val="11"/>
        <rFont val="宋体"/>
        <charset val="134"/>
      </rPr>
      <t>，磁芯有效截面积</t>
    </r>
    <r>
      <rPr>
        <sz val="11"/>
        <rFont val="Arial"/>
        <charset val="134"/>
      </rPr>
      <t>)</t>
    </r>
  </si>
  <si>
    <r>
      <rPr>
        <sz val="11"/>
        <rFont val="Arial"/>
        <charset val="134"/>
      </rPr>
      <t>mm</t>
    </r>
    <r>
      <rPr>
        <vertAlign val="superscript"/>
        <sz val="11"/>
        <rFont val="Arial"/>
        <charset val="134"/>
      </rPr>
      <t>2</t>
    </r>
  </si>
  <si>
    <r>
      <rPr>
        <sz val="11"/>
        <rFont val="Arial"/>
        <charset val="134"/>
      </rPr>
      <t>IC Selection (IC</t>
    </r>
    <r>
      <rPr>
        <sz val="11"/>
        <rFont val="宋体"/>
        <charset val="134"/>
      </rPr>
      <t>选择</t>
    </r>
    <r>
      <rPr>
        <sz val="11"/>
        <rFont val="Arial"/>
        <charset val="134"/>
      </rPr>
      <t>)</t>
    </r>
  </si>
  <si>
    <t>KP3211B</t>
  </si>
  <si>
    <r>
      <rPr>
        <sz val="11"/>
        <rFont val="Arial"/>
        <charset val="134"/>
      </rPr>
      <t>Total Winding Turns Number (N</t>
    </r>
    <r>
      <rPr>
        <sz val="11"/>
        <rFont val="宋体"/>
        <charset val="134"/>
      </rPr>
      <t>，线圈匝数</t>
    </r>
    <r>
      <rPr>
        <sz val="11"/>
        <rFont val="Arial"/>
        <charset val="134"/>
      </rPr>
      <t>)</t>
    </r>
  </si>
  <si>
    <r>
      <rPr>
        <sz val="11"/>
        <rFont val="Arial"/>
        <charset val="134"/>
      </rPr>
      <t>Recommended Winding Diameter (</t>
    </r>
    <r>
      <rPr>
        <sz val="11"/>
        <rFont val="宋体"/>
        <charset val="134"/>
      </rPr>
      <t>线圈直径</t>
    </r>
    <r>
      <rPr>
        <sz val="11"/>
        <rFont val="Arial"/>
        <charset val="134"/>
      </rPr>
      <t>)</t>
    </r>
  </si>
  <si>
    <r>
      <rPr>
        <sz val="11"/>
        <rFont val="Arial"/>
        <charset val="134"/>
      </rPr>
      <t>Input Power (P</t>
    </r>
    <r>
      <rPr>
        <vertAlign val="subscript"/>
        <sz val="11"/>
        <rFont val="Arial"/>
        <charset val="134"/>
      </rPr>
      <t>in</t>
    </r>
    <r>
      <rPr>
        <sz val="11"/>
        <rFont val="宋体"/>
        <charset val="134"/>
      </rPr>
      <t>，输入功率</t>
    </r>
    <r>
      <rPr>
        <sz val="11"/>
        <rFont val="Arial"/>
        <charset val="134"/>
      </rPr>
      <t>)</t>
    </r>
  </si>
  <si>
    <r>
      <rPr>
        <b/>
        <i/>
        <sz val="14"/>
        <color theme="0"/>
        <rFont val="Arial"/>
        <charset val="134"/>
      </rPr>
      <t>3. Other Parameters (</t>
    </r>
    <r>
      <rPr>
        <b/>
        <i/>
        <sz val="14"/>
        <color theme="0"/>
        <rFont val="宋体"/>
        <charset val="134"/>
      </rPr>
      <t>其他参数</t>
    </r>
    <r>
      <rPr>
        <b/>
        <i/>
        <sz val="14"/>
        <color theme="0"/>
        <rFont val="Arial"/>
        <charset val="134"/>
      </rPr>
      <t>)</t>
    </r>
  </si>
  <si>
    <r>
      <rPr>
        <sz val="11"/>
        <rFont val="Arial"/>
        <charset val="134"/>
      </rPr>
      <t>Selected Rectification Type (</t>
    </r>
    <r>
      <rPr>
        <sz val="11"/>
        <rFont val="宋体"/>
        <charset val="134"/>
      </rPr>
      <t>整流桥类型选择</t>
    </r>
    <r>
      <rPr>
        <sz val="11"/>
        <rFont val="Arial"/>
        <charset val="134"/>
      </rPr>
      <t>):</t>
    </r>
  </si>
  <si>
    <r>
      <rPr>
        <sz val="11"/>
        <rFont val="Arial"/>
        <charset val="134"/>
      </rPr>
      <t>FB Lower Resistor Value Selection (R</t>
    </r>
    <r>
      <rPr>
        <vertAlign val="subscript"/>
        <sz val="11"/>
        <rFont val="Arial"/>
        <charset val="134"/>
      </rPr>
      <t>FB1</t>
    </r>
    <r>
      <rPr>
        <sz val="11"/>
        <rFont val="宋体"/>
        <charset val="134"/>
      </rPr>
      <t>，R</t>
    </r>
    <r>
      <rPr>
        <vertAlign val="subscript"/>
        <sz val="11"/>
        <rFont val="宋体"/>
        <charset val="134"/>
      </rPr>
      <t>FB1</t>
    </r>
    <r>
      <rPr>
        <sz val="11"/>
        <rFont val="宋体"/>
        <charset val="134"/>
      </rPr>
      <t>电阻</t>
    </r>
    <r>
      <rPr>
        <sz val="11"/>
        <rFont val="Arial"/>
        <charset val="134"/>
      </rPr>
      <t xml:space="preserve">)          </t>
    </r>
  </si>
  <si>
    <r>
      <rPr>
        <sz val="11"/>
        <rFont val="Arial"/>
        <charset val="134"/>
      </rPr>
      <t>Minimum Needed Input Capacitor (C</t>
    </r>
    <r>
      <rPr>
        <vertAlign val="subscript"/>
        <sz val="11"/>
        <rFont val="Arial"/>
        <charset val="134"/>
      </rPr>
      <t>IN</t>
    </r>
    <r>
      <rPr>
        <sz val="11"/>
        <rFont val="宋体"/>
        <charset val="134"/>
      </rPr>
      <t>，最小输入电容预估</t>
    </r>
    <r>
      <rPr>
        <sz val="11"/>
        <rFont val="Arial"/>
        <charset val="134"/>
      </rPr>
      <t>)</t>
    </r>
  </si>
  <si>
    <r>
      <rPr>
        <sz val="11"/>
        <rFont val="Arial"/>
        <charset val="134"/>
      </rPr>
      <t>Selected Input Capacitor Value(C</t>
    </r>
    <r>
      <rPr>
        <vertAlign val="subscript"/>
        <sz val="11"/>
        <rFont val="Arial"/>
        <charset val="134"/>
      </rPr>
      <t>IN</t>
    </r>
    <r>
      <rPr>
        <sz val="11"/>
        <rFont val="宋体"/>
        <charset val="134"/>
      </rPr>
      <t>，输入电容选择</t>
    </r>
    <r>
      <rPr>
        <sz val="11"/>
        <rFont val="Arial"/>
        <charset val="134"/>
      </rPr>
      <t>)</t>
    </r>
  </si>
  <si>
    <r>
      <rPr>
        <sz val="11"/>
        <rFont val="Arial"/>
        <charset val="134"/>
      </rPr>
      <t>Dummy Resistor (R</t>
    </r>
    <r>
      <rPr>
        <vertAlign val="subscript"/>
        <sz val="11"/>
        <rFont val="Arial"/>
        <charset val="134"/>
      </rPr>
      <t>dummy</t>
    </r>
    <r>
      <rPr>
        <sz val="11"/>
        <rFont val="宋体"/>
        <charset val="134"/>
      </rPr>
      <t>，假负载电阻</t>
    </r>
    <r>
      <rPr>
        <sz val="11"/>
        <rFont val="Arial"/>
        <charset val="134"/>
      </rPr>
      <t xml:space="preserve">)          </t>
    </r>
  </si>
  <si>
    <r>
      <rPr>
        <sz val="11"/>
        <rFont val="Arial"/>
        <charset val="134"/>
      </rPr>
      <t>Minimum DC Input Voltage (V</t>
    </r>
    <r>
      <rPr>
        <vertAlign val="subscript"/>
        <sz val="11"/>
        <rFont val="Arial"/>
        <charset val="134"/>
      </rPr>
      <t>indc_min</t>
    </r>
    <r>
      <rPr>
        <sz val="11"/>
        <rFont val="宋体"/>
        <charset val="134"/>
      </rPr>
      <t>，整流桥后最低电压</t>
    </r>
    <r>
      <rPr>
        <sz val="11"/>
        <rFont val="Arial"/>
        <charset val="134"/>
      </rPr>
      <t>)</t>
    </r>
  </si>
  <si>
    <r>
      <rPr>
        <sz val="11"/>
        <rFont val="Arial"/>
        <charset val="134"/>
      </rPr>
      <t>Vo ripple Coefficient (k</t>
    </r>
    <r>
      <rPr>
        <vertAlign val="subscript"/>
        <sz val="11"/>
        <rFont val="Arial"/>
        <charset val="134"/>
      </rPr>
      <t>rp</t>
    </r>
    <r>
      <rPr>
        <sz val="11"/>
        <rFont val="宋体"/>
        <charset val="134"/>
      </rPr>
      <t>，输出电压纹波系数</t>
    </r>
    <r>
      <rPr>
        <sz val="11"/>
        <rFont val="Arial"/>
        <charset val="134"/>
      </rPr>
      <t>)</t>
    </r>
  </si>
  <si>
    <r>
      <rPr>
        <sz val="11"/>
        <rFont val="Arial"/>
        <charset val="134"/>
      </rPr>
      <t>Max ESR of Output Capacitor (R</t>
    </r>
    <r>
      <rPr>
        <vertAlign val="subscript"/>
        <sz val="11"/>
        <rFont val="Arial"/>
        <charset val="134"/>
      </rPr>
      <t>esr_max</t>
    </r>
    <r>
      <rPr>
        <sz val="11"/>
        <rFont val="宋体"/>
        <charset val="134"/>
      </rPr>
      <t>，输出电容ESR最大值</t>
    </r>
    <r>
      <rPr>
        <sz val="11"/>
        <rFont val="Arial"/>
        <charset val="134"/>
      </rPr>
      <t xml:space="preserve">)          </t>
    </r>
  </si>
  <si>
    <r>
      <rPr>
        <b/>
        <i/>
        <sz val="14"/>
        <color theme="0"/>
        <rFont val="Arial"/>
        <charset val="134"/>
      </rPr>
      <t>Bom of Key Components</t>
    </r>
    <r>
      <rPr>
        <b/>
        <i/>
        <sz val="14"/>
        <color theme="0"/>
        <rFont val="宋体"/>
        <charset val="134"/>
      </rPr>
      <t>（关键器件参数表）</t>
    </r>
  </si>
  <si>
    <r>
      <rPr>
        <sz val="11"/>
        <rFont val="Arial"/>
        <charset val="134"/>
      </rPr>
      <t>Minimum Current Sensing Resistor (R</t>
    </r>
    <r>
      <rPr>
        <vertAlign val="subscript"/>
        <sz val="11"/>
        <rFont val="Arial"/>
        <charset val="134"/>
      </rPr>
      <t>cs_min</t>
    </r>
    <r>
      <rPr>
        <sz val="11"/>
        <rFont val="宋体"/>
        <charset val="134"/>
      </rPr>
      <t>，最小采样电阻</t>
    </r>
    <r>
      <rPr>
        <sz val="11"/>
        <rFont val="Arial"/>
        <charset val="134"/>
      </rPr>
      <t xml:space="preserve">)          </t>
    </r>
  </si>
  <si>
    <r>
      <rPr>
        <sz val="11"/>
        <rFont val="Arial"/>
        <charset val="134"/>
      </rPr>
      <t>Minimum CCM Mode Current Sensing Resistor (R</t>
    </r>
    <r>
      <rPr>
        <vertAlign val="subscript"/>
        <sz val="11"/>
        <rFont val="Arial"/>
        <charset val="134"/>
      </rPr>
      <t>CCM_MIN</t>
    </r>
    <r>
      <rPr>
        <sz val="11"/>
        <rFont val="宋体"/>
        <charset val="134"/>
      </rPr>
      <t>，最小</t>
    </r>
    <r>
      <rPr>
        <sz val="11"/>
        <rFont val="Arial"/>
        <charset val="134"/>
      </rPr>
      <t>CCM</t>
    </r>
    <r>
      <rPr>
        <sz val="11"/>
        <rFont val="宋体"/>
        <charset val="134"/>
      </rPr>
      <t>模式采样电阻值</t>
    </r>
    <r>
      <rPr>
        <sz val="11"/>
        <rFont val="Arial"/>
        <charset val="134"/>
      </rPr>
      <t xml:space="preserve">)          </t>
    </r>
  </si>
  <si>
    <r>
      <rPr>
        <b/>
        <sz val="12"/>
        <color theme="1"/>
        <rFont val="Arial"/>
        <charset val="134"/>
      </rPr>
      <t>C</t>
    </r>
    <r>
      <rPr>
        <b/>
        <vertAlign val="subscript"/>
        <sz val="12"/>
        <color theme="1"/>
        <rFont val="Arial"/>
        <charset val="134"/>
      </rPr>
      <t>in</t>
    </r>
  </si>
  <si>
    <r>
      <rPr>
        <sz val="11"/>
        <rFont val="Arial"/>
        <charset val="134"/>
      </rPr>
      <t>Maximum DCM Mode Current Sensing Resistor (R</t>
    </r>
    <r>
      <rPr>
        <vertAlign val="subscript"/>
        <sz val="11"/>
        <rFont val="Arial"/>
        <charset val="134"/>
      </rPr>
      <t>DCM_MAX</t>
    </r>
    <r>
      <rPr>
        <sz val="11"/>
        <rFont val="宋体"/>
        <charset val="134"/>
      </rPr>
      <t>，最大</t>
    </r>
    <r>
      <rPr>
        <sz val="11"/>
        <rFont val="Arial"/>
        <charset val="134"/>
      </rPr>
      <t>DCM</t>
    </r>
    <r>
      <rPr>
        <sz val="11"/>
        <rFont val="宋体"/>
        <charset val="134"/>
      </rPr>
      <t>模式采样电阻值</t>
    </r>
    <r>
      <rPr>
        <sz val="11"/>
        <rFont val="Arial"/>
        <charset val="134"/>
      </rPr>
      <t xml:space="preserve">)          </t>
    </r>
  </si>
  <si>
    <r>
      <rPr>
        <b/>
        <sz val="12"/>
        <color theme="1"/>
        <rFont val="Arial"/>
        <charset val="134"/>
      </rPr>
      <t>C</t>
    </r>
    <r>
      <rPr>
        <b/>
        <vertAlign val="subscript"/>
        <sz val="12"/>
        <color theme="1"/>
        <rFont val="Arial"/>
        <charset val="134"/>
      </rPr>
      <t>o</t>
    </r>
  </si>
  <si>
    <r>
      <rPr>
        <sz val="11"/>
        <rFont val="Arial"/>
        <charset val="134"/>
      </rPr>
      <t>Maximum Current Sensing Resistor Value (R</t>
    </r>
    <r>
      <rPr>
        <vertAlign val="subscript"/>
        <sz val="11"/>
        <rFont val="Arial"/>
        <charset val="134"/>
      </rPr>
      <t>cs_max</t>
    </r>
    <r>
      <rPr>
        <sz val="11"/>
        <rFont val="宋体"/>
        <charset val="134"/>
      </rPr>
      <t>，最大采样电阻</t>
    </r>
    <r>
      <rPr>
        <sz val="11"/>
        <rFont val="Arial"/>
        <charset val="134"/>
      </rPr>
      <t xml:space="preserve">)          </t>
    </r>
  </si>
  <si>
    <r>
      <rPr>
        <b/>
        <sz val="12"/>
        <color theme="1"/>
        <rFont val="Arial"/>
        <charset val="134"/>
      </rPr>
      <t>C</t>
    </r>
    <r>
      <rPr>
        <b/>
        <vertAlign val="subscript"/>
        <sz val="12"/>
        <color theme="1"/>
        <rFont val="Arial"/>
        <charset val="134"/>
      </rPr>
      <t>vdd</t>
    </r>
  </si>
  <si>
    <r>
      <rPr>
        <sz val="11"/>
        <rFont val="Arial"/>
        <charset val="134"/>
      </rPr>
      <t>Select Sensing Resistor Value (R</t>
    </r>
    <r>
      <rPr>
        <vertAlign val="subscript"/>
        <sz val="11"/>
        <rFont val="Arial"/>
        <charset val="134"/>
      </rPr>
      <t>cs</t>
    </r>
    <r>
      <rPr>
        <sz val="11"/>
        <rFont val="宋体"/>
        <charset val="134"/>
      </rPr>
      <t>，采样电阻选择</t>
    </r>
    <r>
      <rPr>
        <sz val="11"/>
        <rFont val="Arial"/>
        <charset val="134"/>
      </rPr>
      <t xml:space="preserve">)          </t>
    </r>
  </si>
  <si>
    <r>
      <rPr>
        <b/>
        <sz val="12"/>
        <color theme="1"/>
        <rFont val="Arial"/>
        <charset val="134"/>
      </rPr>
      <t>C</t>
    </r>
    <r>
      <rPr>
        <b/>
        <vertAlign val="subscript"/>
        <sz val="12"/>
        <color theme="1"/>
        <rFont val="Arial"/>
        <charset val="134"/>
      </rPr>
      <t>1</t>
    </r>
  </si>
  <si>
    <r>
      <rPr>
        <sz val="11"/>
        <rFont val="Arial"/>
        <charset val="134"/>
      </rPr>
      <t>Single Cycle Off Time High/Low Line Ratio (Ktoff, Ktoff</t>
    </r>
    <r>
      <rPr>
        <sz val="11"/>
        <rFont val="宋体"/>
        <charset val="134"/>
      </rPr>
      <t>值</t>
    </r>
    <r>
      <rPr>
        <sz val="11"/>
        <rFont val="Arial"/>
        <charset val="134"/>
      </rPr>
      <t xml:space="preserve">)     </t>
    </r>
  </si>
  <si>
    <r>
      <rPr>
        <b/>
        <sz val="12"/>
        <color theme="1"/>
        <rFont val="Arial"/>
        <charset val="134"/>
      </rPr>
      <t>R</t>
    </r>
    <r>
      <rPr>
        <b/>
        <vertAlign val="subscript"/>
        <sz val="12"/>
        <color theme="1"/>
        <rFont val="Arial"/>
        <charset val="134"/>
      </rPr>
      <t>sen</t>
    </r>
  </si>
  <si>
    <r>
      <rPr>
        <b/>
        <sz val="12"/>
        <color theme="1"/>
        <rFont val="Arial"/>
        <charset val="134"/>
      </rPr>
      <t>R</t>
    </r>
    <r>
      <rPr>
        <b/>
        <vertAlign val="subscript"/>
        <sz val="12"/>
        <color theme="1"/>
        <rFont val="Arial"/>
        <charset val="134"/>
      </rPr>
      <t>fb1</t>
    </r>
  </si>
  <si>
    <t>Film Resistor, 1%</t>
  </si>
  <si>
    <r>
      <rPr>
        <b/>
        <i/>
        <sz val="14"/>
        <color theme="0"/>
        <rFont val="Arial"/>
        <charset val="134"/>
      </rPr>
      <t>2. Buckboost  Inductor Design (</t>
    </r>
    <r>
      <rPr>
        <b/>
        <i/>
        <sz val="14"/>
        <color theme="0"/>
        <rFont val="宋体"/>
        <charset val="134"/>
      </rPr>
      <t>电感设计</t>
    </r>
    <r>
      <rPr>
        <b/>
        <i/>
        <sz val="14"/>
        <color theme="0"/>
        <rFont val="Arial"/>
        <charset val="134"/>
      </rPr>
      <t>)</t>
    </r>
  </si>
  <si>
    <r>
      <rPr>
        <b/>
        <sz val="12"/>
        <color theme="1"/>
        <rFont val="Arial"/>
        <charset val="134"/>
      </rPr>
      <t>R</t>
    </r>
    <r>
      <rPr>
        <b/>
        <vertAlign val="subscript"/>
        <sz val="12"/>
        <color theme="1"/>
        <rFont val="Arial"/>
        <charset val="134"/>
      </rPr>
      <t>fb2</t>
    </r>
  </si>
  <si>
    <r>
      <rPr>
        <sz val="11"/>
        <color theme="1" tint="0.0499893185216834"/>
        <rFont val="Arial"/>
        <charset val="134"/>
      </rPr>
      <t>Calculated Minimum Inductance Value (L</t>
    </r>
    <r>
      <rPr>
        <vertAlign val="subscript"/>
        <sz val="11"/>
        <color theme="1" tint="0.0499893185216834"/>
        <rFont val="Arial"/>
        <charset val="134"/>
      </rPr>
      <t>nom_min</t>
    </r>
    <r>
      <rPr>
        <sz val="11"/>
        <color theme="1" tint="0.0499893185216834"/>
        <rFont val="宋体"/>
        <charset val="134"/>
      </rPr>
      <t>，所需最小电感值</t>
    </r>
    <r>
      <rPr>
        <sz val="11"/>
        <rFont val="Arial"/>
        <charset val="134"/>
      </rPr>
      <t xml:space="preserve">)          </t>
    </r>
  </si>
  <si>
    <r>
      <rPr>
        <b/>
        <sz val="12"/>
        <color theme="1"/>
        <rFont val="Arial"/>
        <charset val="134"/>
      </rPr>
      <t>R</t>
    </r>
    <r>
      <rPr>
        <b/>
        <vertAlign val="subscript"/>
        <sz val="12"/>
        <color theme="1"/>
        <rFont val="Arial"/>
        <charset val="134"/>
      </rPr>
      <t>dummy</t>
    </r>
  </si>
  <si>
    <r>
      <rPr>
        <sz val="11"/>
        <color theme="1" tint="0.0499893185216834"/>
        <rFont val="Arial"/>
        <charset val="134"/>
      </rPr>
      <t>Calculated Maximum Inductance Value (L</t>
    </r>
    <r>
      <rPr>
        <vertAlign val="subscript"/>
        <sz val="11"/>
        <color theme="1" tint="0.0499893185216834"/>
        <rFont val="Arial"/>
        <charset val="134"/>
      </rPr>
      <t>nom_max</t>
    </r>
    <r>
      <rPr>
        <sz val="11"/>
        <color theme="1" tint="0.0499893185216834"/>
        <rFont val="宋体"/>
        <charset val="134"/>
      </rPr>
      <t>，所需最大电感值</t>
    </r>
    <r>
      <rPr>
        <sz val="11"/>
        <rFont val="Arial"/>
        <charset val="134"/>
      </rPr>
      <t xml:space="preserve">)          </t>
    </r>
  </si>
  <si>
    <t>常用型号磁芯选择与Ae值。（不同厂家生产的磁芯，Ae值有所不同，下面的数据仅供参考）</t>
  </si>
  <si>
    <t>TYPE</t>
  </si>
  <si>
    <t>MATERIAL</t>
  </si>
  <si>
    <t>Dimensions (mm)</t>
  </si>
  <si>
    <t xml:space="preserve">Ap      </t>
  </si>
  <si>
    <t>Ae</t>
  </si>
  <si>
    <r>
      <rPr>
        <b/>
        <sz val="10"/>
        <color indexed="8"/>
        <rFont val="Arial"/>
        <charset val="134"/>
      </rPr>
      <t xml:space="preserve">Aw </t>
    </r>
  </si>
  <si>
    <r>
      <rPr>
        <b/>
        <sz val="10"/>
        <color indexed="8"/>
        <rFont val="宋体"/>
        <charset val="134"/>
      </rPr>
      <t>可配合</t>
    </r>
    <r>
      <rPr>
        <b/>
        <sz val="10"/>
        <color indexed="8"/>
        <rFont val="Arial"/>
        <charset val="134"/>
      </rPr>
      <t>BOBBIN</t>
    </r>
  </si>
  <si>
    <t>A * B * C</t>
  </si>
  <si>
    <r>
      <rPr>
        <b/>
        <sz val="10"/>
        <color indexed="8"/>
        <rFont val="Arial"/>
        <charset val="134"/>
      </rPr>
      <t>( cm</t>
    </r>
    <r>
      <rPr>
        <b/>
        <vertAlign val="superscript"/>
        <sz val="10"/>
        <color indexed="8"/>
        <rFont val="Arial"/>
        <charset val="134"/>
      </rPr>
      <t xml:space="preserve">4 </t>
    </r>
    <r>
      <rPr>
        <b/>
        <sz val="10"/>
        <color indexed="8"/>
        <rFont val="Arial"/>
        <charset val="134"/>
      </rPr>
      <t>)</t>
    </r>
  </si>
  <si>
    <r>
      <rPr>
        <b/>
        <sz val="10"/>
        <color indexed="8"/>
        <rFont val="Arial"/>
        <charset val="134"/>
      </rPr>
      <t xml:space="preserve"> ( mm</t>
    </r>
    <r>
      <rPr>
        <b/>
        <vertAlign val="superscript"/>
        <sz val="10"/>
        <color indexed="8"/>
        <rFont val="Arial"/>
        <charset val="134"/>
      </rPr>
      <t>2</t>
    </r>
    <r>
      <rPr>
        <b/>
        <sz val="10"/>
        <color indexed="8"/>
        <rFont val="Arial"/>
        <charset val="134"/>
      </rPr>
      <t xml:space="preserve"> )</t>
    </r>
  </si>
  <si>
    <r>
      <rPr>
        <b/>
        <sz val="10"/>
        <color indexed="8"/>
        <rFont val="Arial"/>
        <charset val="134"/>
      </rPr>
      <t>( mm</t>
    </r>
    <r>
      <rPr>
        <b/>
        <vertAlign val="superscript"/>
        <sz val="10"/>
        <color indexed="8"/>
        <rFont val="Arial"/>
        <charset val="134"/>
      </rPr>
      <t>2</t>
    </r>
    <r>
      <rPr>
        <b/>
        <sz val="10"/>
        <color indexed="8"/>
        <rFont val="Arial"/>
        <charset val="134"/>
      </rPr>
      <t xml:space="preserve"> )</t>
    </r>
  </si>
  <si>
    <r>
      <rPr>
        <b/>
        <sz val="10"/>
        <color indexed="8"/>
        <rFont val="宋体"/>
        <charset val="134"/>
      </rPr>
      <t>幅寬</t>
    </r>
  </si>
  <si>
    <t>PIN</t>
  </si>
  <si>
    <r>
      <rPr>
        <b/>
        <sz val="10"/>
        <color indexed="8"/>
        <rFont val="宋体"/>
        <charset val="134"/>
      </rPr>
      <t>形狀</t>
    </r>
  </si>
  <si>
    <t>EE05</t>
  </si>
  <si>
    <t>PC40</t>
  </si>
  <si>
    <t>5.25*2.65*1.95</t>
  </si>
  <si>
    <t>6-8</t>
  </si>
  <si>
    <t>H</t>
  </si>
  <si>
    <t>EE6.3</t>
  </si>
  <si>
    <t>6.1*2.85*7.95</t>
  </si>
  <si>
    <t>EE8</t>
  </si>
  <si>
    <t>8.3*4.0*3.6</t>
  </si>
  <si>
    <t>EE10/11</t>
  </si>
  <si>
    <t>10.2*5.5*4.75</t>
  </si>
  <si>
    <t>13.0*6.0*6.15</t>
  </si>
  <si>
    <t>EE16</t>
  </si>
  <si>
    <t>16*7.2*4.8</t>
  </si>
  <si>
    <t>6-10</t>
  </si>
  <si>
    <t>V H</t>
  </si>
  <si>
    <t>EE19</t>
  </si>
  <si>
    <t>19.1*7.95*5.0</t>
  </si>
  <si>
    <t>EE19/16</t>
  </si>
  <si>
    <t>19.29*8.1*4.75</t>
  </si>
  <si>
    <t>EE22</t>
  </si>
  <si>
    <t>22*9.35*5.75</t>
  </si>
  <si>
    <t>EE2825</t>
  </si>
  <si>
    <t>28*12.75*10.6</t>
  </si>
  <si>
    <t>EFD10</t>
  </si>
  <si>
    <t>3F3</t>
  </si>
  <si>
    <t>10.5*5.2*2.7</t>
  </si>
  <si>
    <t>EFD12</t>
  </si>
  <si>
    <t>12.5*6.2*3.5</t>
  </si>
  <si>
    <t>EFD15</t>
  </si>
  <si>
    <t>15*7.5*4.65</t>
  </si>
  <si>
    <t>EFD20</t>
  </si>
  <si>
    <t>3C85</t>
  </si>
  <si>
    <t>20*10*6.65</t>
  </si>
  <si>
    <t>EFD25</t>
  </si>
  <si>
    <t>3C90</t>
  </si>
  <si>
    <t>25*12.5*9.1</t>
  </si>
  <si>
    <t>EFD30</t>
  </si>
  <si>
    <t>30*15*9.1</t>
  </si>
  <si>
    <t>EPC13</t>
  </si>
  <si>
    <t>PC44</t>
  </si>
  <si>
    <t>13.3*6.6*4.6</t>
  </si>
  <si>
    <t>EPC19</t>
  </si>
  <si>
    <t>19.1*9.75*6</t>
  </si>
  <si>
    <t>EPC25</t>
  </si>
  <si>
    <t>25.1*12.5*8</t>
  </si>
  <si>
    <t>EPC25B</t>
  </si>
  <si>
    <t>25.1*11.43*6.5</t>
  </si>
  <si>
    <t>EPC27</t>
  </si>
  <si>
    <t>27.1*16*8</t>
  </si>
  <si>
    <t>EPC30</t>
  </si>
  <si>
    <t>30.1*17.5*8</t>
  </si>
  <si>
    <t>RM4</t>
  </si>
  <si>
    <t>10.8*5.2*4.45</t>
  </si>
  <si>
    <t>4-6</t>
  </si>
  <si>
    <t>RM5</t>
  </si>
  <si>
    <t>14.3*5.2*6.6</t>
  </si>
  <si>
    <t>RM6</t>
  </si>
  <si>
    <t>17.6*6.2*8</t>
  </si>
  <si>
    <t>RM8</t>
  </si>
  <si>
    <t>22.75*8.2*10.8</t>
  </si>
  <si>
    <t>8-12</t>
  </si>
  <si>
    <t>RM10</t>
  </si>
  <si>
    <t>27.85*9.3*13.25</t>
  </si>
  <si>
    <t>10-12</t>
  </si>
  <si>
    <t>PQ20/16</t>
  </si>
  <si>
    <t>20.5*8.1*14</t>
  </si>
  <si>
    <t>PQ20/20</t>
  </si>
  <si>
    <t>20.5*10.1*14</t>
  </si>
  <si>
    <t>PQ26/20</t>
  </si>
  <si>
    <t>26.5*10.1*19</t>
  </si>
  <si>
    <t>PQ26/25</t>
  </si>
  <si>
    <t>26.5*12.37*19</t>
  </si>
  <si>
    <t>Data</t>
  </si>
  <si>
    <t>Revision</t>
  </si>
  <si>
    <t>Content</t>
  </si>
  <si>
    <t xml:space="preserve">Author </t>
  </si>
  <si>
    <t>First Release</t>
  </si>
  <si>
    <t>Wayne</t>
  </si>
  <si>
    <t>1.1</t>
  </si>
  <si>
    <r>
      <rPr>
        <sz val="11"/>
        <color theme="1"/>
        <rFont val="宋体"/>
        <charset val="134"/>
      </rPr>
      <t>修改</t>
    </r>
    <r>
      <rPr>
        <sz val="11"/>
        <color theme="1"/>
        <rFont val="Arial"/>
        <charset val="134"/>
      </rPr>
      <t>Rfb1</t>
    </r>
    <r>
      <rPr>
        <sz val="11"/>
        <color theme="1"/>
        <rFont val="宋体"/>
        <charset val="134"/>
      </rPr>
      <t>参数设置:
1、</t>
    </r>
    <r>
      <rPr>
        <sz val="11"/>
        <color theme="1"/>
        <rFont val="Arial"/>
        <charset val="134"/>
      </rPr>
      <t>Rfb1</t>
    </r>
    <r>
      <rPr>
        <sz val="11"/>
        <color theme="1"/>
        <rFont val="宋体"/>
        <charset val="134"/>
      </rPr>
      <t>建议须大于2</t>
    </r>
    <r>
      <rPr>
        <sz val="11"/>
        <color theme="1"/>
        <rFont val="Arial"/>
        <charset val="134"/>
      </rPr>
      <t>k</t>
    </r>
    <r>
      <rPr>
        <sz val="11"/>
        <color theme="1"/>
        <rFont val="宋体"/>
        <charset val="134"/>
      </rPr>
      <t>；
2、</t>
    </r>
    <r>
      <rPr>
        <sz val="11"/>
        <color theme="1"/>
        <rFont val="Arial"/>
        <charset val="134"/>
      </rPr>
      <t>Vo&gt;10V</t>
    </r>
    <r>
      <rPr>
        <sz val="11"/>
        <color theme="1"/>
        <rFont val="宋体"/>
        <charset val="134"/>
      </rPr>
      <t>条件下，考虑到用户可能会公用</t>
    </r>
    <r>
      <rPr>
        <sz val="11"/>
        <color theme="1"/>
        <rFont val="Arial"/>
        <charset val="134"/>
      </rPr>
      <t>VDD</t>
    </r>
    <r>
      <rPr>
        <sz val="11"/>
        <color theme="1"/>
        <rFont val="宋体"/>
        <charset val="134"/>
      </rPr>
      <t>和</t>
    </r>
    <r>
      <rPr>
        <sz val="11"/>
        <color theme="1"/>
        <rFont val="Arial"/>
        <charset val="134"/>
      </rPr>
      <t>FB</t>
    </r>
    <r>
      <rPr>
        <sz val="11"/>
        <color theme="1"/>
        <rFont val="宋体"/>
        <charset val="134"/>
      </rPr>
      <t>电容，设计上需要满足</t>
    </r>
    <r>
      <rPr>
        <sz val="11"/>
        <color theme="1"/>
        <rFont val="Arial"/>
        <charset val="134"/>
      </rPr>
      <t>Rfb1+Rfb2&gt;</t>
    </r>
    <r>
      <rPr>
        <sz val="11"/>
        <color theme="1"/>
        <rFont val="宋体"/>
        <charset val="134"/>
      </rPr>
      <t>20</t>
    </r>
    <r>
      <rPr>
        <sz val="11"/>
        <color theme="1"/>
        <rFont val="Arial"/>
        <charset val="134"/>
      </rPr>
      <t>k</t>
    </r>
    <r>
      <rPr>
        <sz val="11"/>
        <color theme="1"/>
        <rFont val="宋体"/>
        <charset val="134"/>
      </rPr>
      <t>，避免出现开机</t>
    </r>
    <r>
      <rPr>
        <sz val="11"/>
        <color theme="1"/>
        <rFont val="Arial"/>
        <charset val="134"/>
      </rPr>
      <t>VDD</t>
    </r>
    <r>
      <rPr>
        <sz val="11"/>
        <color theme="1"/>
        <rFont val="宋体"/>
        <charset val="134"/>
      </rPr>
      <t>钳位无法开机问题；</t>
    </r>
  </si>
  <si>
    <t>Winters</t>
  </si>
  <si>
    <t>CAP</t>
  </si>
  <si>
    <t>MOSFET</t>
  </si>
  <si>
    <t>IDSS</t>
  </si>
  <si>
    <t>DIODE</t>
  </si>
  <si>
    <t>Vds</t>
  </si>
  <si>
    <t>Vrrm</t>
  </si>
  <si>
    <t>CoH</t>
  </si>
  <si>
    <t>CoL</t>
  </si>
  <si>
    <t>Co实际</t>
  </si>
  <si>
    <t>Co计算</t>
  </si>
  <si>
    <t>Data Sheet</t>
  </si>
  <si>
    <t>Part Number</t>
  </si>
  <si>
    <t>Product small description</t>
  </si>
  <si>
    <t>Configuration</t>
  </si>
  <si>
    <t xml:space="preserve"> Power Rating
(mW) </t>
  </si>
  <si>
    <t xml:space="preserve"> Nom V Z  </t>
  </si>
  <si>
    <t xml:space="preserve"> @ I ZT  (mA) </t>
  </si>
  <si>
    <t xml:space="preserve"> Tol V (Typ) (%) </t>
  </si>
  <si>
    <t xml:space="preserve"> I R  (µA) </t>
  </si>
  <si>
    <t>Package Outlines</t>
  </si>
  <si>
    <t>ds18010.pdf</t>
  </si>
  <si>
    <t>MMSZ5221B</t>
  </si>
  <si>
    <t>Single</t>
  </si>
  <si>
    <t>SOD123</t>
  </si>
  <si>
    <t>MMSZ5223B</t>
  </si>
  <si>
    <t>MMSZ5225B</t>
  </si>
  <si>
    <t>MMSZ5226B</t>
  </si>
  <si>
    <t>MMSZ5227B</t>
  </si>
  <si>
    <t>MMSZ5228B</t>
  </si>
  <si>
    <t>MMSZ5229B</t>
  </si>
  <si>
    <t>MMSZ5230B</t>
  </si>
  <si>
    <t>MMSZ5231B</t>
  </si>
  <si>
    <t>MMSZ5232B</t>
  </si>
  <si>
    <t>MMSZ5233B</t>
  </si>
  <si>
    <t>MMSZ5234B</t>
  </si>
  <si>
    <t>MMSZ5235B</t>
  </si>
  <si>
    <t>MMSZ5236B</t>
  </si>
  <si>
    <t>Auto</t>
  </si>
  <si>
    <t>MMSZ5237B</t>
  </si>
  <si>
    <t>Manual</t>
  </si>
  <si>
    <t>MMSZ5238B</t>
  </si>
  <si>
    <t>MMSZ5239B</t>
  </si>
  <si>
    <t>MMSZ5240B</t>
  </si>
  <si>
    <t>MMSZ5241B</t>
  </si>
  <si>
    <t>MMSZ5242B</t>
  </si>
  <si>
    <t>MMSZ5243B</t>
  </si>
  <si>
    <t>MMSZ5245B</t>
  </si>
  <si>
    <t>MMSZ5246B</t>
  </si>
  <si>
    <t>MMSZ5248B</t>
  </si>
  <si>
    <t>MMSZ5250B</t>
  </si>
  <si>
    <t>MMSZ5251B</t>
  </si>
  <si>
    <t>MMSZ5252B</t>
  </si>
  <si>
    <t>MMSZ5254B</t>
  </si>
  <si>
    <t>MMSZ5255B</t>
  </si>
  <si>
    <t>MMSZ5256B</t>
  </si>
  <si>
    <t>MMSZ5257B</t>
  </si>
  <si>
    <t>MMSZ5258B</t>
  </si>
  <si>
    <t>MMSZ5259B</t>
  </si>
  <si>
    <t>ds31652.pdf</t>
  </si>
  <si>
    <t>MMSZ5263B</t>
  </si>
  <si>
    <r>
      <rPr>
        <sz val="11"/>
        <color theme="1"/>
        <rFont val="宋体"/>
        <charset val="134"/>
      </rPr>
      <t>中国、国际电工委员会、德国、</t>
    </r>
    <r>
      <rPr>
        <sz val="11"/>
        <color theme="1"/>
        <rFont val="Times New Roman"/>
        <charset val="134"/>
      </rPr>
      <t>SWG/AWG</t>
    </r>
    <r>
      <rPr>
        <sz val="11"/>
        <color theme="1"/>
        <rFont val="宋体"/>
        <charset val="134"/>
      </rPr>
      <t>线规对照表</t>
    </r>
  </si>
  <si>
    <r>
      <rPr>
        <sz val="11"/>
        <color theme="1"/>
        <rFont val="宋体"/>
        <charset val="134"/>
      </rPr>
      <t>中国线规</t>
    </r>
    <r>
      <rPr>
        <sz val="11"/>
        <color theme="1"/>
        <rFont val="Times New Roman"/>
        <charset val="134"/>
      </rPr>
      <t>GB</t>
    </r>
  </si>
  <si>
    <r>
      <rPr>
        <sz val="11"/>
        <color theme="1"/>
        <rFont val="宋体"/>
        <charset val="134"/>
      </rPr>
      <t>国际电工线规</t>
    </r>
    <r>
      <rPr>
        <sz val="11"/>
        <color theme="1"/>
        <rFont val="Times New Roman"/>
        <charset val="134"/>
      </rPr>
      <t>IEC</t>
    </r>
  </si>
  <si>
    <r>
      <rPr>
        <sz val="11"/>
        <color theme="1"/>
        <rFont val="宋体"/>
        <charset val="134"/>
      </rPr>
      <t>德国标准线规</t>
    </r>
    <r>
      <rPr>
        <sz val="11"/>
        <color theme="1"/>
        <rFont val="Times New Roman"/>
        <charset val="134"/>
      </rPr>
      <t>DIE</t>
    </r>
  </si>
  <si>
    <r>
      <rPr>
        <sz val="11"/>
        <color theme="1"/>
        <rFont val="宋体"/>
        <charset val="134"/>
      </rPr>
      <t>英国</t>
    </r>
  </si>
  <si>
    <r>
      <rPr>
        <sz val="11"/>
        <color theme="1"/>
        <rFont val="宋体"/>
        <charset val="134"/>
      </rPr>
      <t>标称</t>
    </r>
  </si>
  <si>
    <r>
      <rPr>
        <sz val="11"/>
        <color theme="1"/>
        <rFont val="宋体"/>
        <charset val="134"/>
      </rPr>
      <t>美国</t>
    </r>
  </si>
  <si>
    <r>
      <rPr>
        <sz val="11"/>
        <color theme="1"/>
        <rFont val="宋体"/>
        <charset val="134"/>
      </rPr>
      <t>标准</t>
    </r>
  </si>
  <si>
    <r>
      <rPr>
        <sz val="11"/>
        <color theme="1"/>
        <rFont val="宋体"/>
        <charset val="134"/>
      </rPr>
      <t>标称直径</t>
    </r>
    <r>
      <rPr>
        <sz val="11"/>
        <color theme="1"/>
        <rFont val="Times New Roman"/>
        <charset val="134"/>
      </rPr>
      <t>mm</t>
    </r>
  </si>
  <si>
    <t>SWG</t>
  </si>
  <si>
    <r>
      <rPr>
        <sz val="11"/>
        <color theme="1"/>
        <rFont val="宋体"/>
        <charset val="134"/>
      </rPr>
      <t>直径</t>
    </r>
    <r>
      <rPr>
        <sz val="11"/>
        <color theme="1"/>
        <rFont val="Times New Roman"/>
        <charset val="134"/>
      </rPr>
      <t>mm</t>
    </r>
  </si>
  <si>
    <t>AWG</t>
  </si>
</sst>
</file>

<file path=xl/styles.xml><?xml version="1.0" encoding="utf-8"?>
<styleSheet xmlns="http://schemas.openxmlformats.org/spreadsheetml/2006/main" xmlns:xr9="http://schemas.microsoft.com/office/spreadsheetml/2016/revision9">
  <numFmts count="1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  <numFmt numFmtId="177" formatCode="0.000_);[Red]\(0.000\)"/>
    <numFmt numFmtId="178" formatCode="0_ "/>
    <numFmt numFmtId="179" formatCode="0.0_ "/>
    <numFmt numFmtId="180" formatCode="0.0000"/>
    <numFmt numFmtId="181" formatCode="#\ "/>
    <numFmt numFmtId="182" formatCode="0.00_ "/>
    <numFmt numFmtId="183" formatCode="0.00_);[Red]\(0.00\)"/>
    <numFmt numFmtId="184" formatCode="0.0000_ "/>
    <numFmt numFmtId="185" formatCode="0.0&quot;μF&quot;"/>
    <numFmt numFmtId="186" formatCode="0.0&quot;mH&quot;"/>
    <numFmt numFmtId="187" formatCode="0.0&quot;Ω&quot;"/>
    <numFmt numFmtId="188" formatCode="0.0&quot;kΩ&quot;"/>
    <numFmt numFmtId="189" formatCode="0.0"/>
  </numFmts>
  <fonts count="86">
    <font>
      <sz val="11"/>
      <color theme="1"/>
      <name val="宋体"/>
      <charset val="134"/>
      <scheme val="minor"/>
    </font>
    <font>
      <sz val="11"/>
      <name val="Arial"/>
      <charset val="134"/>
    </font>
    <font>
      <sz val="11"/>
      <color theme="1"/>
      <name val="Times New Roman"/>
      <charset val="134"/>
    </font>
    <font>
      <sz val="11"/>
      <name val="Times New Roman"/>
      <charset val="134"/>
    </font>
    <font>
      <sz val="14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1"/>
      <color theme="1"/>
      <name val="Arial"/>
      <charset val="134"/>
    </font>
    <font>
      <sz val="11"/>
      <color theme="1"/>
      <name val="Arial"/>
      <charset val="134"/>
    </font>
    <font>
      <sz val="10"/>
      <color theme="1"/>
      <name val="Arial"/>
      <charset val="134"/>
    </font>
    <font>
      <sz val="11"/>
      <color indexed="8"/>
      <name val="宋体"/>
      <charset val="134"/>
    </font>
    <font>
      <b/>
      <sz val="14"/>
      <color indexed="8"/>
      <name val="宋体"/>
      <charset val="134"/>
    </font>
    <font>
      <b/>
      <sz val="11"/>
      <color indexed="8"/>
      <name val="Times New Roman"/>
      <charset val="134"/>
    </font>
    <font>
      <b/>
      <sz val="10"/>
      <color indexed="8"/>
      <name val="Arial"/>
      <charset val="134"/>
    </font>
    <font>
      <sz val="10"/>
      <color indexed="8"/>
      <name val="Arial"/>
      <charset val="134"/>
    </font>
    <font>
      <u/>
      <sz val="11"/>
      <color theme="1"/>
      <name val="Arial"/>
      <charset val="134"/>
    </font>
    <font>
      <sz val="11"/>
      <color theme="0"/>
      <name val="Arial"/>
      <charset val="134"/>
    </font>
    <font>
      <b/>
      <sz val="18"/>
      <color theme="0"/>
      <name val="Arial"/>
      <charset val="134"/>
    </font>
    <font>
      <b/>
      <i/>
      <sz val="14"/>
      <color theme="0"/>
      <name val="Arial"/>
      <charset val="134"/>
    </font>
    <font>
      <i/>
      <sz val="14"/>
      <color theme="0"/>
      <name val="Arial"/>
      <charset val="134"/>
    </font>
    <font>
      <b/>
      <sz val="11"/>
      <name val="Arial"/>
      <charset val="134"/>
    </font>
    <font>
      <sz val="11"/>
      <color theme="1" tint="0.0499893185216834"/>
      <name val="Arial"/>
      <charset val="134"/>
    </font>
    <font>
      <sz val="11"/>
      <color indexed="8"/>
      <name val="Arial"/>
      <charset val="134"/>
    </font>
    <font>
      <b/>
      <sz val="11"/>
      <color rgb="FFFF0000"/>
      <name val="Arial"/>
      <charset val="134"/>
    </font>
    <font>
      <b/>
      <sz val="12"/>
      <color theme="1"/>
      <name val="Arial"/>
      <charset val="134"/>
    </font>
    <font>
      <b/>
      <sz val="11"/>
      <color theme="0"/>
      <name val="Arial"/>
      <charset val="134"/>
    </font>
    <font>
      <sz val="12"/>
      <color theme="0"/>
      <name val="Arial"/>
      <charset val="134"/>
    </font>
    <font>
      <b/>
      <sz val="11"/>
      <color theme="1" tint="0.0499893185216834"/>
      <name val="Arial"/>
      <charset val="134"/>
    </font>
    <font>
      <b/>
      <i/>
      <sz val="11"/>
      <color theme="1" tint="0.0499893185216834"/>
      <name val="Arial"/>
      <charset val="134"/>
    </font>
    <font>
      <sz val="9"/>
      <color theme="1"/>
      <name val="Arial"/>
      <charset val="134"/>
    </font>
    <font>
      <sz val="9"/>
      <name val="Arial"/>
      <charset val="134"/>
    </font>
    <font>
      <sz val="9"/>
      <color indexed="8"/>
      <name val="Arial"/>
      <charset val="134"/>
    </font>
    <font>
      <sz val="9"/>
      <color theme="1" tint="0.0499893185216834"/>
      <name val="Arial"/>
      <charset val="134"/>
    </font>
    <font>
      <b/>
      <sz val="9"/>
      <color rgb="FFFF0000"/>
      <name val="Arial"/>
      <charset val="134"/>
    </font>
    <font>
      <b/>
      <sz val="9"/>
      <color theme="1"/>
      <name val="Arial"/>
      <charset val="134"/>
    </font>
    <font>
      <b/>
      <sz val="9"/>
      <color theme="1" tint="0.0499893185216834"/>
      <name val="Arial"/>
      <charset val="134"/>
    </font>
    <font>
      <b/>
      <i/>
      <sz val="9"/>
      <color theme="1" tint="0.0499893185216834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Courier New"/>
      <charset val="134"/>
    </font>
    <font>
      <sz val="12"/>
      <name val="宋体"/>
      <charset val="134"/>
    </font>
    <font>
      <sz val="11"/>
      <name val="新細明體"/>
      <charset val="136"/>
    </font>
    <font>
      <sz val="11"/>
      <color theme="1"/>
      <name val="宋体"/>
      <charset val="134"/>
    </font>
    <font>
      <b/>
      <sz val="10"/>
      <color indexed="8"/>
      <name val="宋体"/>
      <charset val="134"/>
    </font>
    <font>
      <b/>
      <vertAlign val="superscript"/>
      <sz val="10"/>
      <color indexed="8"/>
      <name val="Arial"/>
      <charset val="134"/>
    </font>
    <font>
      <b/>
      <sz val="11"/>
      <color theme="1"/>
      <name val="宋体"/>
      <charset val="134"/>
    </font>
    <font>
      <b/>
      <i/>
      <sz val="14"/>
      <color theme="0"/>
      <name val="宋体"/>
      <charset val="134"/>
    </font>
    <font>
      <b/>
      <sz val="11"/>
      <name val="宋体"/>
      <charset val="134"/>
    </font>
    <font>
      <vertAlign val="subscript"/>
      <sz val="11"/>
      <color theme="1" tint="0.0499893185216834"/>
      <name val="Arial"/>
      <charset val="134"/>
    </font>
    <font>
      <sz val="11"/>
      <color theme="1" tint="0.0499893185216834"/>
      <name val="宋体"/>
      <charset val="134"/>
    </font>
    <font>
      <vertAlign val="subscript"/>
      <sz val="11"/>
      <name val="Arial"/>
      <charset val="134"/>
    </font>
    <font>
      <sz val="11"/>
      <name val="宋体"/>
      <charset val="134"/>
    </font>
    <font>
      <vertAlign val="subscript"/>
      <sz val="11"/>
      <color theme="1"/>
      <name val="Arial"/>
      <charset val="134"/>
    </font>
    <font>
      <vertAlign val="superscript"/>
      <sz val="11"/>
      <color theme="1"/>
      <name val="Arial"/>
      <charset val="134"/>
    </font>
    <font>
      <vertAlign val="superscript"/>
      <sz val="11"/>
      <name val="Arial"/>
      <charset val="134"/>
    </font>
    <font>
      <vertAlign val="subscript"/>
      <sz val="11"/>
      <name val="宋体"/>
      <charset val="134"/>
    </font>
    <font>
      <b/>
      <vertAlign val="subscript"/>
      <sz val="12"/>
      <color theme="1"/>
      <name val="Arial"/>
      <charset val="134"/>
    </font>
    <font>
      <b/>
      <sz val="11"/>
      <color theme="0"/>
      <name val="宋体"/>
      <charset val="134"/>
    </font>
    <font>
      <vertAlign val="subscript"/>
      <sz val="9"/>
      <color theme="1" tint="0.0499893185216834"/>
      <name val="Arial"/>
      <charset val="134"/>
    </font>
    <font>
      <sz val="9"/>
      <color theme="1" tint="0.0499893185216834"/>
      <name val="宋体"/>
      <charset val="134"/>
    </font>
    <font>
      <vertAlign val="subscript"/>
      <sz val="9"/>
      <name val="Arial"/>
      <charset val="134"/>
    </font>
    <font>
      <sz val="9"/>
      <name val="宋体"/>
      <charset val="134"/>
    </font>
    <font>
      <vertAlign val="subscript"/>
      <sz val="9"/>
      <color theme="1"/>
      <name val="Arial"/>
      <charset val="134"/>
    </font>
    <font>
      <sz val="9"/>
      <color theme="1"/>
      <name val="宋体"/>
      <charset val="134"/>
    </font>
    <font>
      <vertAlign val="superscript"/>
      <sz val="9"/>
      <color theme="1"/>
      <name val="Arial"/>
      <charset val="134"/>
    </font>
    <font>
      <vertAlign val="superscript"/>
      <sz val="9"/>
      <name val="Arial"/>
      <charset val="134"/>
    </font>
    <font>
      <b/>
      <vertAlign val="subscript"/>
      <sz val="9"/>
      <color theme="1"/>
      <name val="Arial"/>
      <charset val="134"/>
    </font>
    <font>
      <b/>
      <sz val="9"/>
      <color indexed="10"/>
      <name val="Tahoma"/>
      <charset val="134"/>
    </font>
    <font>
      <b/>
      <sz val="9"/>
      <color indexed="10"/>
      <name val="宋体"/>
      <charset val="134"/>
    </font>
    <font>
      <sz val="9"/>
      <name val="Tahoma"/>
      <charset val="134"/>
    </font>
  </fonts>
  <fills count="40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rgb="FF99CCFF"/>
        <bgColor rgb="FF000000"/>
      </patternFill>
    </fill>
    <fill>
      <patternFill patternType="solid">
        <fgColor rgb="FFFFFFCC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rgb="FFC00000"/>
        </stop>
        <stop position="1">
          <color theme="4"/>
        </stop>
      </gradientFill>
    </fill>
    <fill>
      <gradientFill degree="90">
        <stop position="0">
          <color theme="3" tint="-0.250984221930601"/>
        </stop>
        <stop position="1">
          <color theme="4"/>
        </stop>
      </gradient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9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0" fillId="5" borderId="82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83" applyNumberFormat="0" applyFill="0" applyAlignment="0" applyProtection="0">
      <alignment vertical="center"/>
    </xf>
    <xf numFmtId="0" fontId="42" fillId="0" borderId="83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2" borderId="85" applyNumberFormat="0" applyAlignment="0" applyProtection="0">
      <alignment vertical="center"/>
    </xf>
    <xf numFmtId="0" fontId="45" fillId="13" borderId="86" applyNumberFormat="0" applyAlignment="0" applyProtection="0">
      <alignment vertical="center"/>
    </xf>
    <xf numFmtId="0" fontId="46" fillId="13" borderId="85" applyNumberFormat="0" applyAlignment="0" applyProtection="0">
      <alignment vertical="center"/>
    </xf>
    <xf numFmtId="0" fontId="47" fillId="14" borderId="87" applyNumberFormat="0" applyAlignment="0" applyProtection="0">
      <alignment vertical="center"/>
    </xf>
    <xf numFmtId="0" fontId="48" fillId="0" borderId="88" applyNumberFormat="0" applyFill="0" applyAlignment="0" applyProtection="0">
      <alignment vertical="center"/>
    </xf>
    <xf numFmtId="0" fontId="49" fillId="0" borderId="89" applyNumberFormat="0" applyFill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1" fillId="16" borderId="0" applyNumberFormat="0" applyBorder="0" applyAlignment="0" applyProtection="0">
      <alignment vertical="center"/>
    </xf>
    <xf numFmtId="0" fontId="52" fillId="17" borderId="0" applyNumberFormat="0" applyBorder="0" applyAlignment="0" applyProtection="0">
      <alignment vertical="center"/>
    </xf>
    <xf numFmtId="0" fontId="53" fillId="18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4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4" fillId="10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53" fillId="37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53" fillId="11" borderId="0" applyNumberFormat="0" applyBorder="0" applyAlignment="0" applyProtection="0">
      <alignment vertical="center"/>
    </xf>
    <xf numFmtId="0" fontId="55" fillId="0" borderId="0"/>
    <xf numFmtId="0" fontId="56" fillId="0" borderId="0"/>
    <xf numFmtId="0" fontId="0" fillId="0" borderId="0">
      <alignment vertical="center"/>
    </xf>
    <xf numFmtId="0" fontId="9" fillId="0" borderId="0">
      <alignment vertical="center"/>
    </xf>
    <xf numFmtId="0" fontId="57" fillId="0" borderId="0"/>
  </cellStyleXfs>
  <cellXfs count="330">
    <xf numFmtId="0" fontId="0" fillId="0" borderId="0" xfId="0">
      <alignment vertical="center"/>
    </xf>
    <xf numFmtId="0" fontId="1" fillId="0" borderId="0" xfId="0" applyFont="1" applyAlignment="1"/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 applyProtection="1">
      <alignment horizontal="center" vertical="center"/>
      <protection locked="0"/>
    </xf>
    <xf numFmtId="176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8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>
      <alignment horizontal="center" vertical="top" wrapText="1"/>
    </xf>
    <xf numFmtId="0" fontId="2" fillId="4" borderId="2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/>
    </xf>
    <xf numFmtId="17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4" fontId="7" fillId="0" borderId="8" xfId="0" applyNumberFormat="1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/>
    </xf>
    <xf numFmtId="49" fontId="9" fillId="0" borderId="0" xfId="52" applyNumberFormat="1">
      <alignment vertical="center"/>
    </xf>
    <xf numFmtId="49" fontId="10" fillId="0" borderId="0" xfId="51" applyNumberFormat="1" applyFont="1" applyAlignment="1" applyProtection="1">
      <protection hidden="1"/>
    </xf>
    <xf numFmtId="49" fontId="11" fillId="0" borderId="0" xfId="51" applyNumberFormat="1" applyFont="1" applyAlignment="1" applyProtection="1">
      <protection hidden="1"/>
    </xf>
    <xf numFmtId="49" fontId="0" fillId="0" borderId="0" xfId="51" applyNumberFormat="1" applyAlignment="1" applyProtection="1">
      <alignment horizontal="center"/>
      <protection hidden="1"/>
    </xf>
    <xf numFmtId="49" fontId="0" fillId="0" borderId="0" xfId="51" applyNumberFormat="1" applyAlignment="1" applyProtection="1">
      <protection hidden="1"/>
    </xf>
    <xf numFmtId="0" fontId="12" fillId="6" borderId="3" xfId="53" applyFont="1" applyFill="1" applyBorder="1" applyAlignment="1">
      <alignment horizontal="center" vertical="center"/>
    </xf>
    <xf numFmtId="0" fontId="12" fillId="6" borderId="4" xfId="53" applyFont="1" applyFill="1" applyBorder="1" applyAlignment="1">
      <alignment horizontal="center" vertical="center"/>
    </xf>
    <xf numFmtId="0" fontId="12" fillId="6" borderId="4" xfId="53" applyFont="1" applyFill="1" applyBorder="1" applyAlignment="1">
      <alignment horizontal="center" vertical="center" wrapText="1"/>
    </xf>
    <xf numFmtId="0" fontId="12" fillId="6" borderId="6" xfId="53" applyFont="1" applyFill="1" applyBorder="1" applyAlignment="1">
      <alignment horizontal="center"/>
    </xf>
    <xf numFmtId="0" fontId="12" fillId="6" borderId="1" xfId="53" applyFont="1" applyFill="1" applyBorder="1" applyAlignment="1">
      <alignment horizontal="center"/>
    </xf>
    <xf numFmtId="0" fontId="12" fillId="6" borderId="1" xfId="53" applyFont="1" applyFill="1" applyBorder="1" applyAlignment="1">
      <alignment horizontal="center" vertical="center"/>
    </xf>
    <xf numFmtId="0" fontId="13" fillId="6" borderId="6" xfId="53" applyFont="1" applyFill="1" applyBorder="1" applyAlignment="1">
      <alignment horizontal="center" vertical="center"/>
    </xf>
    <xf numFmtId="0" fontId="13" fillId="0" borderId="1" xfId="53" applyFont="1" applyBorder="1" applyAlignment="1">
      <alignment horizontal="center" vertical="center"/>
    </xf>
    <xf numFmtId="180" fontId="13" fillId="0" borderId="1" xfId="53" applyNumberFormat="1" applyFont="1" applyBorder="1" applyAlignment="1">
      <alignment horizontal="center" vertical="center"/>
    </xf>
    <xf numFmtId="2" fontId="13" fillId="0" borderId="1" xfId="53" applyNumberFormat="1" applyFont="1" applyBorder="1" applyAlignment="1">
      <alignment horizontal="center" vertical="center"/>
    </xf>
    <xf numFmtId="0" fontId="13" fillId="6" borderId="8" xfId="53" applyFont="1" applyFill="1" applyBorder="1" applyAlignment="1">
      <alignment horizontal="center" vertical="center"/>
    </xf>
    <xf numFmtId="0" fontId="13" fillId="0" borderId="9" xfId="53" applyFont="1" applyBorder="1" applyAlignment="1">
      <alignment horizontal="center" vertical="center"/>
    </xf>
    <xf numFmtId="180" fontId="13" fillId="0" borderId="9" xfId="53" applyNumberFormat="1" applyFont="1" applyBorder="1" applyAlignment="1">
      <alignment horizontal="center" vertical="center"/>
    </xf>
    <xf numFmtId="2" fontId="13" fillId="0" borderId="9" xfId="53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3" fillId="6" borderId="11" xfId="53" applyFont="1" applyFill="1" applyBorder="1" applyAlignment="1">
      <alignment horizontal="center" vertical="center"/>
    </xf>
    <xf numFmtId="0" fontId="13" fillId="0" borderId="12" xfId="53" applyFont="1" applyBorder="1" applyAlignment="1">
      <alignment horizontal="center" vertical="center"/>
    </xf>
    <xf numFmtId="180" fontId="13" fillId="0" borderId="12" xfId="53" applyNumberFormat="1" applyFont="1" applyBorder="1" applyAlignment="1">
      <alignment horizontal="center" vertical="center"/>
    </xf>
    <xf numFmtId="2" fontId="13" fillId="0" borderId="12" xfId="53" applyNumberFormat="1" applyFont="1" applyBorder="1" applyAlignment="1">
      <alignment horizontal="center" vertical="center"/>
    </xf>
    <xf numFmtId="0" fontId="13" fillId="6" borderId="13" xfId="53" applyFont="1" applyFill="1" applyBorder="1" applyAlignment="1">
      <alignment horizontal="center" vertical="center"/>
    </xf>
    <xf numFmtId="0" fontId="13" fillId="0" borderId="14" xfId="53" applyFont="1" applyBorder="1" applyAlignment="1">
      <alignment horizontal="center" vertical="center"/>
    </xf>
    <xf numFmtId="180" fontId="13" fillId="0" borderId="14" xfId="53" applyNumberFormat="1" applyFont="1" applyBorder="1" applyAlignment="1">
      <alignment horizontal="center" vertical="center"/>
    </xf>
    <xf numFmtId="2" fontId="13" fillId="0" borderId="14" xfId="53" applyNumberFormat="1" applyFont="1" applyBorder="1" applyAlignment="1">
      <alignment horizontal="center" vertical="center"/>
    </xf>
    <xf numFmtId="0" fontId="13" fillId="6" borderId="15" xfId="53" applyFont="1" applyFill="1" applyBorder="1" applyAlignment="1">
      <alignment horizontal="center" vertical="center"/>
    </xf>
    <xf numFmtId="0" fontId="13" fillId="0" borderId="16" xfId="53" applyFont="1" applyBorder="1" applyAlignment="1">
      <alignment horizontal="center" vertical="center"/>
    </xf>
    <xf numFmtId="180" fontId="13" fillId="0" borderId="16" xfId="53" applyNumberFormat="1" applyFont="1" applyBorder="1" applyAlignment="1">
      <alignment horizontal="center" vertical="center"/>
    </xf>
    <xf numFmtId="2" fontId="13" fillId="0" borderId="16" xfId="53" applyNumberFormat="1" applyFont="1" applyBorder="1" applyAlignment="1">
      <alignment horizontal="center" vertical="center"/>
    </xf>
    <xf numFmtId="0" fontId="12" fillId="6" borderId="5" xfId="53" applyFont="1" applyFill="1" applyBorder="1" applyAlignment="1">
      <alignment horizontal="center" vertical="center" wrapText="1"/>
    </xf>
    <xf numFmtId="0" fontId="12" fillId="6" borderId="7" xfId="53" applyFont="1" applyFill="1" applyBorder="1" applyAlignment="1">
      <alignment horizontal="center" vertical="center"/>
    </xf>
    <xf numFmtId="0" fontId="13" fillId="0" borderId="7" xfId="53" applyFont="1" applyBorder="1" applyAlignment="1">
      <alignment horizontal="center" vertical="center"/>
    </xf>
    <xf numFmtId="0" fontId="13" fillId="0" borderId="10" xfId="53" applyFont="1" applyBorder="1" applyAlignment="1">
      <alignment horizontal="center" vertical="center"/>
    </xf>
    <xf numFmtId="0" fontId="13" fillId="0" borderId="17" xfId="53" applyFont="1" applyBorder="1" applyAlignment="1">
      <alignment horizontal="center" vertical="center"/>
    </xf>
    <xf numFmtId="0" fontId="13" fillId="0" borderId="18" xfId="53" applyFont="1" applyBorder="1" applyAlignment="1">
      <alignment horizontal="center" vertical="center"/>
    </xf>
    <xf numFmtId="0" fontId="13" fillId="0" borderId="19" xfId="53" applyFont="1" applyBorder="1" applyAlignment="1">
      <alignment horizontal="center" vertical="center"/>
    </xf>
    <xf numFmtId="0" fontId="14" fillId="0" borderId="0" xfId="0" applyFont="1">
      <alignment vertical="center"/>
    </xf>
    <xf numFmtId="0" fontId="7" fillId="7" borderId="0" xfId="0" applyFont="1" applyFill="1">
      <alignment vertical="center"/>
    </xf>
    <xf numFmtId="0" fontId="15" fillId="7" borderId="0" xfId="0" applyFont="1" applyFill="1">
      <alignment vertical="center"/>
    </xf>
    <xf numFmtId="0" fontId="7" fillId="0" borderId="0" xfId="0" applyFont="1">
      <alignment vertical="center"/>
    </xf>
    <xf numFmtId="0" fontId="16" fillId="8" borderId="20" xfId="0" applyFont="1" applyFill="1" applyBorder="1" applyAlignment="1">
      <alignment horizontal="center" vertical="center" wrapText="1"/>
    </xf>
    <xf numFmtId="0" fontId="16" fillId="8" borderId="21" xfId="0" applyFont="1" applyFill="1" applyBorder="1" applyAlignment="1">
      <alignment horizontal="center" vertical="center" wrapText="1"/>
    </xf>
    <xf numFmtId="0" fontId="16" fillId="8" borderId="22" xfId="0" applyFont="1" applyFill="1" applyBorder="1" applyAlignment="1">
      <alignment horizontal="center" vertical="center" wrapText="1"/>
    </xf>
    <xf numFmtId="0" fontId="16" fillId="8" borderId="0" xfId="0" applyFont="1" applyFill="1" applyAlignment="1">
      <alignment horizontal="center" vertical="center" wrapText="1"/>
    </xf>
    <xf numFmtId="0" fontId="16" fillId="8" borderId="23" xfId="0" applyFont="1" applyFill="1" applyBorder="1" applyAlignment="1">
      <alignment horizontal="center" vertical="center" wrapText="1"/>
    </xf>
    <xf numFmtId="0" fontId="16" fillId="8" borderId="24" xfId="0" applyFont="1" applyFill="1" applyBorder="1" applyAlignment="1">
      <alignment horizontal="center" vertical="center" wrapText="1"/>
    </xf>
    <xf numFmtId="0" fontId="17" fillId="9" borderId="25" xfId="0" applyFont="1" applyFill="1" applyBorder="1">
      <alignment vertical="center"/>
    </xf>
    <xf numFmtId="0" fontId="17" fillId="9" borderId="26" xfId="0" applyFont="1" applyFill="1" applyBorder="1">
      <alignment vertical="center"/>
    </xf>
    <xf numFmtId="0" fontId="7" fillId="7" borderId="20" xfId="0" applyFont="1" applyFill="1" applyBorder="1">
      <alignment vertical="center"/>
    </xf>
    <xf numFmtId="0" fontId="7" fillId="7" borderId="21" xfId="0" applyFont="1" applyFill="1" applyBorder="1">
      <alignment vertical="center"/>
    </xf>
    <xf numFmtId="0" fontId="7" fillId="7" borderId="22" xfId="0" applyFont="1" applyFill="1" applyBorder="1">
      <alignment vertical="center"/>
    </xf>
    <xf numFmtId="0" fontId="17" fillId="9" borderId="25" xfId="0" applyFont="1" applyFill="1" applyBorder="1" applyAlignment="1">
      <alignment horizontal="left" vertical="center"/>
    </xf>
    <xf numFmtId="0" fontId="17" fillId="9" borderId="26" xfId="0" applyFont="1" applyFill="1" applyBorder="1" applyAlignment="1">
      <alignment horizontal="left" vertical="center"/>
    </xf>
    <xf numFmtId="0" fontId="18" fillId="9" borderId="26" xfId="0" applyFont="1" applyFill="1" applyBorder="1" applyAlignment="1">
      <alignment horizontal="left" vertical="center"/>
    </xf>
    <xf numFmtId="0" fontId="18" fillId="9" borderId="27" xfId="0" applyFont="1" applyFill="1" applyBorder="1" applyAlignment="1">
      <alignment horizontal="left" vertical="center"/>
    </xf>
    <xf numFmtId="0" fontId="19" fillId="0" borderId="28" xfId="0" applyFont="1" applyBorder="1" applyAlignment="1">
      <alignment horizontal="left" vertical="center"/>
    </xf>
    <xf numFmtId="0" fontId="19" fillId="0" borderId="29" xfId="0" applyFont="1" applyBorder="1" applyAlignment="1">
      <alignment horizontal="left" vertical="center"/>
    </xf>
    <xf numFmtId="0" fontId="19" fillId="0" borderId="30" xfId="0" applyFont="1" applyBorder="1" applyAlignment="1">
      <alignment horizontal="left" vertical="center"/>
    </xf>
    <xf numFmtId="0" fontId="20" fillId="10" borderId="31" xfId="0" applyFont="1" applyFill="1" applyBorder="1" applyAlignment="1">
      <alignment horizontal="left" vertical="center"/>
    </xf>
    <xf numFmtId="0" fontId="1" fillId="10" borderId="32" xfId="0" applyFont="1" applyFill="1" applyBorder="1" applyAlignment="1">
      <alignment horizontal="left" vertical="center"/>
    </xf>
    <xf numFmtId="0" fontId="1" fillId="10" borderId="33" xfId="0" applyFont="1" applyFill="1" applyBorder="1" applyAlignment="1">
      <alignment horizontal="left" vertical="center"/>
    </xf>
    <xf numFmtId="0" fontId="1" fillId="10" borderId="34" xfId="0" applyFont="1" applyFill="1" applyBorder="1" applyAlignment="1">
      <alignment horizontal="left" vertical="center"/>
    </xf>
    <xf numFmtId="181" fontId="21" fillId="6" borderId="35" xfId="0" applyNumberFormat="1" applyFont="1" applyFill="1" applyBorder="1" applyAlignment="1" applyProtection="1">
      <alignment horizontal="center" vertical="center"/>
      <protection locked="0"/>
    </xf>
    <xf numFmtId="0" fontId="1" fillId="10" borderId="36" xfId="0" applyFont="1" applyFill="1" applyBorder="1" applyAlignment="1">
      <alignment horizontal="center" vertical="center"/>
    </xf>
    <xf numFmtId="0" fontId="20" fillId="10" borderId="37" xfId="0" applyFont="1" applyFill="1" applyBorder="1" applyAlignment="1">
      <alignment horizontal="left" vertical="center"/>
    </xf>
    <xf numFmtId="0" fontId="1" fillId="10" borderId="38" xfId="0" applyFont="1" applyFill="1" applyBorder="1" applyAlignment="1">
      <alignment horizontal="left" vertical="center"/>
    </xf>
    <xf numFmtId="0" fontId="1" fillId="10" borderId="39" xfId="0" applyFont="1" applyFill="1" applyBorder="1" applyAlignment="1">
      <alignment horizontal="left" vertical="center"/>
    </xf>
    <xf numFmtId="0" fontId="1" fillId="10" borderId="40" xfId="0" applyFont="1" applyFill="1" applyBorder="1" applyAlignment="1">
      <alignment horizontal="left" vertical="center"/>
    </xf>
    <xf numFmtId="181" fontId="21" fillId="6" borderId="41" xfId="0" applyNumberFormat="1" applyFont="1" applyFill="1" applyBorder="1" applyAlignment="1" applyProtection="1">
      <alignment horizontal="center" vertical="center"/>
      <protection locked="0"/>
    </xf>
    <xf numFmtId="0" fontId="1" fillId="10" borderId="42" xfId="0" applyFont="1" applyFill="1" applyBorder="1" applyAlignment="1">
      <alignment horizontal="center" vertical="center"/>
    </xf>
    <xf numFmtId="0" fontId="1" fillId="10" borderId="43" xfId="0" applyFont="1" applyFill="1" applyBorder="1" applyAlignment="1">
      <alignment horizontal="left" vertical="center"/>
    </xf>
    <xf numFmtId="0" fontId="1" fillId="10" borderId="44" xfId="0" applyFont="1" applyFill="1" applyBorder="1" applyAlignment="1">
      <alignment horizontal="left" vertical="center"/>
    </xf>
    <xf numFmtId="0" fontId="1" fillId="10" borderId="45" xfId="0" applyFont="1" applyFill="1" applyBorder="1" applyAlignment="1">
      <alignment horizontal="left" vertical="center"/>
    </xf>
    <xf numFmtId="181" fontId="21" fillId="6" borderId="46" xfId="0" applyNumberFormat="1" applyFont="1" applyFill="1" applyBorder="1" applyAlignment="1" applyProtection="1">
      <alignment horizontal="center" vertical="center"/>
      <protection locked="0"/>
    </xf>
    <xf numFmtId="0" fontId="1" fillId="10" borderId="47" xfId="0" applyFont="1" applyFill="1" applyBorder="1" applyAlignment="1">
      <alignment horizontal="center" vertical="center"/>
    </xf>
    <xf numFmtId="0" fontId="1" fillId="10" borderId="37" xfId="0" applyFont="1" applyFill="1" applyBorder="1" applyAlignment="1">
      <alignment horizontal="left" vertical="center"/>
    </xf>
    <xf numFmtId="0" fontId="19" fillId="7" borderId="48" xfId="0" applyFont="1" applyFill="1" applyBorder="1" applyAlignment="1">
      <alignment horizontal="left" vertical="center"/>
    </xf>
    <xf numFmtId="0" fontId="19" fillId="7" borderId="49" xfId="0" applyFont="1" applyFill="1" applyBorder="1" applyAlignment="1">
      <alignment horizontal="left" vertical="center"/>
    </xf>
    <xf numFmtId="0" fontId="19" fillId="7" borderId="50" xfId="0" applyFont="1" applyFill="1" applyBorder="1" applyAlignment="1">
      <alignment horizontal="left" vertical="center"/>
    </xf>
    <xf numFmtId="0" fontId="7" fillId="10" borderId="51" xfId="0" applyFont="1" applyFill="1" applyBorder="1" applyAlignment="1">
      <alignment horizontal="left" vertical="center"/>
    </xf>
    <xf numFmtId="0" fontId="1" fillId="10" borderId="52" xfId="0" applyFont="1" applyFill="1" applyBorder="1" applyAlignment="1">
      <alignment horizontal="left" vertical="center"/>
    </xf>
    <xf numFmtId="0" fontId="1" fillId="10" borderId="35" xfId="0" applyFont="1" applyFill="1" applyBorder="1" applyAlignment="1">
      <alignment horizontal="left" vertical="center"/>
    </xf>
    <xf numFmtId="0" fontId="1" fillId="10" borderId="53" xfId="0" applyFont="1" applyFill="1" applyBorder="1" applyAlignment="1">
      <alignment horizontal="center" vertical="center"/>
    </xf>
    <xf numFmtId="0" fontId="1" fillId="10" borderId="51" xfId="0" applyFont="1" applyFill="1" applyBorder="1" applyAlignment="1">
      <alignment horizontal="left" vertical="center"/>
    </xf>
    <xf numFmtId="0" fontId="1" fillId="10" borderId="41" xfId="0" applyFont="1" applyFill="1" applyBorder="1" applyAlignment="1">
      <alignment horizontal="left" vertical="center"/>
    </xf>
    <xf numFmtId="0" fontId="1" fillId="10" borderId="54" xfId="0" applyFont="1" applyFill="1" applyBorder="1" applyAlignment="1">
      <alignment horizontal="center" vertical="center"/>
    </xf>
    <xf numFmtId="0" fontId="21" fillId="6" borderId="41" xfId="0" applyFont="1" applyFill="1" applyBorder="1" applyAlignment="1" applyProtection="1">
      <alignment horizontal="center" vertical="center"/>
      <protection locked="0"/>
    </xf>
    <xf numFmtId="0" fontId="20" fillId="10" borderId="51" xfId="0" applyFont="1" applyFill="1" applyBorder="1" applyAlignment="1">
      <alignment horizontal="left" vertical="center"/>
    </xf>
    <xf numFmtId="0" fontId="9" fillId="11" borderId="41" xfId="0" applyFont="1" applyFill="1" applyBorder="1" applyAlignment="1">
      <alignment horizontal="left" vertical="center"/>
    </xf>
    <xf numFmtId="0" fontId="1" fillId="11" borderId="54" xfId="0" applyFont="1" applyFill="1" applyBorder="1" applyAlignment="1">
      <alignment horizontal="center" vertical="center"/>
    </xf>
    <xf numFmtId="0" fontId="1" fillId="10" borderId="55" xfId="0" applyFont="1" applyFill="1" applyBorder="1" applyAlignment="1">
      <alignment horizontal="left" vertical="center"/>
    </xf>
    <xf numFmtId="0" fontId="1" fillId="10" borderId="56" xfId="0" applyFont="1" applyFill="1" applyBorder="1" applyAlignment="1">
      <alignment horizontal="left" vertical="center"/>
    </xf>
    <xf numFmtId="0" fontId="21" fillId="6" borderId="56" xfId="0" applyFont="1" applyFill="1" applyBorder="1" applyAlignment="1" applyProtection="1">
      <alignment horizontal="center" vertical="center"/>
      <protection locked="0"/>
    </xf>
    <xf numFmtId="0" fontId="1" fillId="10" borderId="57" xfId="0" applyFont="1" applyFill="1" applyBorder="1" applyAlignment="1">
      <alignment horizontal="center" vertical="center"/>
    </xf>
    <xf numFmtId="0" fontId="1" fillId="10" borderId="58" xfId="0" applyFont="1" applyFill="1" applyBorder="1" applyAlignment="1">
      <alignment horizontal="left" vertical="center"/>
    </xf>
    <xf numFmtId="182" fontId="21" fillId="11" borderId="35" xfId="0" applyNumberFormat="1" applyFont="1" applyFill="1" applyBorder="1" applyAlignment="1">
      <alignment horizontal="center" vertical="center"/>
    </xf>
    <xf numFmtId="0" fontId="17" fillId="9" borderId="22" xfId="0" applyFont="1" applyFill="1" applyBorder="1">
      <alignment vertical="center"/>
    </xf>
    <xf numFmtId="182" fontId="21" fillId="11" borderId="41" xfId="0" applyNumberFormat="1" applyFont="1" applyFill="1" applyBorder="1" applyAlignment="1" applyProtection="1">
      <alignment horizontal="center" vertical="center"/>
      <protection locked="0"/>
    </xf>
    <xf numFmtId="0" fontId="1" fillId="7" borderId="42" xfId="0" applyFont="1" applyFill="1" applyBorder="1" applyAlignment="1">
      <alignment horizontal="center" vertical="center"/>
    </xf>
    <xf numFmtId="182" fontId="1" fillId="11" borderId="41" xfId="0" applyNumberFormat="1" applyFont="1" applyFill="1" applyBorder="1" applyAlignment="1">
      <alignment horizontal="center" vertical="center"/>
    </xf>
    <xf numFmtId="0" fontId="22" fillId="7" borderId="48" xfId="0" applyFont="1" applyFill="1" applyBorder="1" applyAlignment="1">
      <alignment horizontal="right" vertical="center"/>
    </xf>
    <xf numFmtId="179" fontId="21" fillId="6" borderId="41" xfId="0" applyNumberFormat="1" applyFont="1" applyFill="1" applyBorder="1" applyAlignment="1" applyProtection="1">
      <alignment horizontal="center" vertical="center"/>
      <protection locked="0"/>
    </xf>
    <xf numFmtId="182" fontId="21" fillId="11" borderId="59" xfId="0" applyNumberFormat="1" applyFont="1" applyFill="1" applyBorder="1" applyAlignment="1">
      <alignment horizontal="center" vertical="center"/>
    </xf>
    <xf numFmtId="0" fontId="22" fillId="7" borderId="49" xfId="0" applyFont="1" applyFill="1" applyBorder="1" applyAlignment="1">
      <alignment horizontal="right" vertical="center"/>
    </xf>
    <xf numFmtId="0" fontId="22" fillId="7" borderId="50" xfId="0" applyFont="1" applyFill="1" applyBorder="1" applyAlignment="1">
      <alignment horizontal="right" vertical="center"/>
    </xf>
    <xf numFmtId="0" fontId="17" fillId="9" borderId="22" xfId="0" applyFont="1" applyFill="1" applyBorder="1" applyAlignment="1">
      <alignment horizontal="left" vertical="center"/>
    </xf>
    <xf numFmtId="183" fontId="1" fillId="11" borderId="59" xfId="0" applyNumberFormat="1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23" fillId="7" borderId="6" xfId="0" applyFont="1" applyFill="1" applyBorder="1" applyAlignment="1">
      <alignment horizontal="center" vertical="center"/>
    </xf>
    <xf numFmtId="183" fontId="21" fillId="11" borderId="59" xfId="0" applyNumberFormat="1" applyFont="1" applyFill="1" applyBorder="1" applyAlignment="1">
      <alignment horizontal="center" vertical="center"/>
    </xf>
    <xf numFmtId="0" fontId="1" fillId="10" borderId="38" xfId="0" applyFont="1" applyFill="1" applyBorder="1">
      <alignment vertical="center"/>
    </xf>
    <xf numFmtId="0" fontId="1" fillId="10" borderId="39" xfId="0" applyFont="1" applyFill="1" applyBorder="1">
      <alignment vertical="center"/>
    </xf>
    <xf numFmtId="0" fontId="1" fillId="10" borderId="40" xfId="0" applyFont="1" applyFill="1" applyBorder="1">
      <alignment vertical="center"/>
    </xf>
    <xf numFmtId="2" fontId="21" fillId="6" borderId="60" xfId="0" applyNumberFormat="1" applyFont="1" applyFill="1" applyBorder="1" applyAlignment="1" applyProtection="1">
      <alignment horizontal="center" vertical="center"/>
      <protection locked="0"/>
    </xf>
    <xf numFmtId="0" fontId="1" fillId="10" borderId="61" xfId="0" applyFont="1" applyFill="1" applyBorder="1">
      <alignment vertical="center"/>
    </xf>
    <xf numFmtId="0" fontId="1" fillId="10" borderId="62" xfId="0" applyFont="1" applyFill="1" applyBorder="1">
      <alignment vertical="center"/>
    </xf>
    <xf numFmtId="0" fontId="1" fillId="10" borderId="63" xfId="0" applyFont="1" applyFill="1" applyBorder="1">
      <alignment vertical="center"/>
    </xf>
    <xf numFmtId="2" fontId="1" fillId="11" borderId="60" xfId="0" applyNumberFormat="1" applyFont="1" applyFill="1" applyBorder="1" applyAlignment="1">
      <alignment horizontal="center" vertical="center"/>
    </xf>
    <xf numFmtId="0" fontId="22" fillId="10" borderId="42" xfId="0" applyFont="1" applyFill="1" applyBorder="1" applyAlignment="1">
      <alignment horizontal="center" vertical="center"/>
    </xf>
    <xf numFmtId="0" fontId="15" fillId="7" borderId="64" xfId="0" applyFont="1" applyFill="1" applyBorder="1">
      <alignment vertical="center"/>
    </xf>
    <xf numFmtId="0" fontId="24" fillId="7" borderId="49" xfId="0" applyFont="1" applyFill="1" applyBorder="1">
      <alignment vertical="center"/>
    </xf>
    <xf numFmtId="0" fontId="24" fillId="7" borderId="24" xfId="0" applyFont="1" applyFill="1" applyBorder="1">
      <alignment vertical="center"/>
    </xf>
    <xf numFmtId="0" fontId="22" fillId="7" borderId="65" xfId="0" applyFont="1" applyFill="1" applyBorder="1">
      <alignment vertical="center"/>
    </xf>
    <xf numFmtId="0" fontId="22" fillId="7" borderId="65" xfId="0" applyFont="1" applyFill="1" applyBorder="1" applyAlignment="1">
      <alignment horizontal="right" vertical="center"/>
    </xf>
    <xf numFmtId="0" fontId="22" fillId="7" borderId="66" xfId="0" applyFont="1" applyFill="1" applyBorder="1" applyAlignment="1">
      <alignment horizontal="right" vertical="center"/>
    </xf>
    <xf numFmtId="0" fontId="20" fillId="10" borderId="41" xfId="0" applyFont="1" applyFill="1" applyBorder="1" applyAlignment="1">
      <alignment horizontal="left" vertical="center"/>
    </xf>
    <xf numFmtId="49" fontId="1" fillId="10" borderId="54" xfId="0" applyNumberFormat="1" applyFont="1" applyFill="1" applyBorder="1" applyAlignment="1">
      <alignment horizontal="center" vertical="center"/>
    </xf>
    <xf numFmtId="0" fontId="20" fillId="10" borderId="55" xfId="0" applyFont="1" applyFill="1" applyBorder="1" applyAlignment="1">
      <alignment horizontal="left" vertical="center"/>
    </xf>
    <xf numFmtId="0" fontId="20" fillId="10" borderId="56" xfId="0" applyFont="1" applyFill="1" applyBorder="1" applyAlignment="1">
      <alignment horizontal="left" vertical="center"/>
    </xf>
    <xf numFmtId="182" fontId="1" fillId="11" borderId="56" xfId="0" applyNumberFormat="1" applyFont="1" applyFill="1" applyBorder="1" applyAlignment="1">
      <alignment horizontal="center" vertical="center"/>
    </xf>
    <xf numFmtId="49" fontId="1" fillId="10" borderId="57" xfId="0" applyNumberFormat="1" applyFont="1" applyFill="1" applyBorder="1" applyAlignment="1">
      <alignment horizontal="center" vertical="center"/>
    </xf>
    <xf numFmtId="0" fontId="22" fillId="7" borderId="23" xfId="0" applyFont="1" applyFill="1" applyBorder="1" applyAlignment="1">
      <alignment horizontal="right" vertical="center"/>
    </xf>
    <xf numFmtId="0" fontId="22" fillId="7" borderId="24" xfId="0" applyFont="1" applyFill="1" applyBorder="1" applyAlignment="1">
      <alignment horizontal="right" vertical="center"/>
    </xf>
    <xf numFmtId="0" fontId="22" fillId="7" borderId="67" xfId="0" applyFont="1" applyFill="1" applyBorder="1" applyAlignment="1">
      <alignment horizontal="right" vertical="center"/>
    </xf>
    <xf numFmtId="0" fontId="23" fillId="7" borderId="8" xfId="0" applyFont="1" applyFill="1" applyBorder="1" applyAlignment="1">
      <alignment horizontal="center" vertical="center"/>
    </xf>
    <xf numFmtId="0" fontId="1" fillId="7" borderId="0" xfId="0" applyFont="1" applyFill="1">
      <alignment vertical="center"/>
    </xf>
    <xf numFmtId="0" fontId="1" fillId="7" borderId="0" xfId="0" applyFont="1" applyFill="1" applyAlignment="1">
      <alignment horizontal="center" vertical="center"/>
    </xf>
    <xf numFmtId="0" fontId="15" fillId="7" borderId="0" xfId="0" applyFont="1" applyFill="1" applyAlignment="1">
      <alignment horizontal="center" vertical="center"/>
    </xf>
    <xf numFmtId="0" fontId="16" fillId="8" borderId="68" xfId="0" applyFont="1" applyFill="1" applyBorder="1" applyAlignment="1">
      <alignment horizontal="center" vertical="center" wrapText="1"/>
    </xf>
    <xf numFmtId="0" fontId="16" fillId="8" borderId="69" xfId="0" applyFont="1" applyFill="1" applyBorder="1" applyAlignment="1">
      <alignment horizontal="center" vertical="center" wrapText="1"/>
    </xf>
    <xf numFmtId="0" fontId="6" fillId="7" borderId="70" xfId="0" applyFont="1" applyFill="1" applyBorder="1" applyAlignment="1">
      <alignment horizontal="left" vertical="center" wrapText="1"/>
    </xf>
    <xf numFmtId="182" fontId="21" fillId="11" borderId="41" xfId="0" applyNumberFormat="1" applyFont="1" applyFill="1" applyBorder="1" applyAlignment="1">
      <alignment horizontal="center" vertical="center"/>
    </xf>
    <xf numFmtId="0" fontId="14" fillId="7" borderId="0" xfId="0" applyFont="1" applyFill="1">
      <alignment vertical="center"/>
    </xf>
    <xf numFmtId="0" fontId="16" fillId="8" borderId="67" xfId="0" applyFont="1" applyFill="1" applyBorder="1" applyAlignment="1">
      <alignment horizontal="center" vertical="center" wrapText="1"/>
    </xf>
    <xf numFmtId="0" fontId="17" fillId="9" borderId="27" xfId="0" applyFont="1" applyFill="1" applyBorder="1">
      <alignment vertical="center"/>
    </xf>
    <xf numFmtId="0" fontId="7" fillId="7" borderId="68" xfId="0" applyFont="1" applyFill="1" applyBorder="1">
      <alignment vertical="center"/>
    </xf>
    <xf numFmtId="0" fontId="7" fillId="7" borderId="69" xfId="0" applyFont="1" applyFill="1" applyBorder="1">
      <alignment vertical="center"/>
    </xf>
    <xf numFmtId="0" fontId="20" fillId="10" borderId="71" xfId="0" applyFont="1" applyFill="1" applyBorder="1" applyAlignment="1">
      <alignment horizontal="left" vertical="center"/>
    </xf>
    <xf numFmtId="182" fontId="21" fillId="6" borderId="71" xfId="0" applyNumberFormat="1" applyFont="1" applyFill="1" applyBorder="1" applyAlignment="1" applyProtection="1">
      <alignment horizontal="center" vertical="center"/>
      <protection locked="0"/>
    </xf>
    <xf numFmtId="0" fontId="1" fillId="10" borderId="72" xfId="0" applyFont="1" applyFill="1" applyBorder="1" applyAlignment="1">
      <alignment horizontal="center" vertical="center"/>
    </xf>
    <xf numFmtId="0" fontId="20" fillId="10" borderId="59" xfId="0" applyFont="1" applyFill="1" applyBorder="1" applyAlignment="1">
      <alignment horizontal="left" vertical="center"/>
    </xf>
    <xf numFmtId="49" fontId="1" fillId="10" borderId="73" xfId="0" applyNumberFormat="1" applyFont="1" applyFill="1" applyBorder="1" applyAlignment="1">
      <alignment horizontal="center" vertical="center"/>
    </xf>
    <xf numFmtId="176" fontId="1" fillId="11" borderId="59" xfId="0" applyNumberFormat="1" applyFont="1" applyFill="1" applyBorder="1" applyAlignment="1">
      <alignment horizontal="center" vertical="center"/>
    </xf>
    <xf numFmtId="0" fontId="1" fillId="10" borderId="59" xfId="0" applyFont="1" applyFill="1" applyBorder="1" applyAlignment="1">
      <alignment horizontal="left" vertical="center"/>
    </xf>
    <xf numFmtId="182" fontId="21" fillId="6" borderId="59" xfId="0" applyNumberFormat="1" applyFont="1" applyFill="1" applyBorder="1" applyAlignment="1" applyProtection="1">
      <alignment horizontal="center" vertical="center"/>
      <protection locked="0"/>
    </xf>
    <xf numFmtId="0" fontId="1" fillId="10" borderId="73" xfId="0" applyFont="1" applyFill="1" applyBorder="1" applyAlignment="1">
      <alignment horizontal="center" vertical="center"/>
    </xf>
    <xf numFmtId="0" fontId="7" fillId="10" borderId="41" xfId="0" applyFont="1" applyFill="1" applyBorder="1" applyAlignment="1">
      <alignment horizontal="left" vertical="center"/>
    </xf>
    <xf numFmtId="0" fontId="7" fillId="6" borderId="41" xfId="0" applyFont="1" applyFill="1" applyBorder="1" applyAlignment="1" applyProtection="1">
      <alignment horizontal="center" vertical="center"/>
      <protection locked="0"/>
    </xf>
    <xf numFmtId="0" fontId="7" fillId="10" borderId="54" xfId="0" applyFont="1" applyFill="1" applyBorder="1" applyAlignment="1">
      <alignment horizontal="center" vertical="center"/>
    </xf>
    <xf numFmtId="0" fontId="7" fillId="10" borderId="54" xfId="0" applyFont="1" applyFill="1" applyBorder="1">
      <alignment vertical="center"/>
    </xf>
    <xf numFmtId="0" fontId="25" fillId="7" borderId="0" xfId="0" applyFont="1" applyFill="1">
      <alignment vertical="center"/>
    </xf>
    <xf numFmtId="184" fontId="1" fillId="11" borderId="41" xfId="0" applyNumberFormat="1" applyFont="1" applyFill="1" applyBorder="1" applyAlignment="1">
      <alignment horizontal="center" vertical="center"/>
    </xf>
    <xf numFmtId="0" fontId="26" fillId="6" borderId="41" xfId="0" applyFont="1" applyFill="1" applyBorder="1" applyAlignment="1" applyProtection="1">
      <alignment horizontal="center" vertical="center"/>
      <protection locked="0"/>
    </xf>
    <xf numFmtId="0" fontId="27" fillId="10" borderId="54" xfId="0" applyFont="1" applyFill="1" applyBorder="1">
      <alignment vertical="center"/>
    </xf>
    <xf numFmtId="179" fontId="7" fillId="6" borderId="41" xfId="0" applyNumberFormat="1" applyFont="1" applyFill="1" applyBorder="1" applyAlignment="1" applyProtection="1">
      <alignment horizontal="center" vertical="center"/>
      <protection locked="0"/>
    </xf>
    <xf numFmtId="178" fontId="21" fillId="11" borderId="41" xfId="0" applyNumberFormat="1" applyFont="1" applyFill="1" applyBorder="1" applyAlignment="1">
      <alignment horizontal="center" vertical="center"/>
    </xf>
    <xf numFmtId="0" fontId="1" fillId="10" borderId="74" xfId="0" applyFont="1" applyFill="1" applyBorder="1" applyAlignment="1">
      <alignment horizontal="left" vertical="center"/>
    </xf>
    <xf numFmtId="182" fontId="7" fillId="11" borderId="74" xfId="0" applyNumberFormat="1" applyFont="1" applyFill="1" applyBorder="1" applyAlignment="1">
      <alignment horizontal="center" vertical="center"/>
    </xf>
    <xf numFmtId="0" fontId="1" fillId="10" borderId="75" xfId="0" applyFont="1" applyFill="1" applyBorder="1" applyAlignment="1">
      <alignment horizontal="center" vertical="center"/>
    </xf>
    <xf numFmtId="0" fontId="17" fillId="9" borderId="0" xfId="0" applyFont="1" applyFill="1">
      <alignment vertical="center"/>
    </xf>
    <xf numFmtId="0" fontId="17" fillId="9" borderId="69" xfId="0" applyFont="1" applyFill="1" applyBorder="1">
      <alignment vertical="center"/>
    </xf>
    <xf numFmtId="2" fontId="21" fillId="6" borderId="35" xfId="0" applyNumberFormat="1" applyFont="1" applyFill="1" applyBorder="1" applyAlignment="1" applyProtection="1">
      <alignment horizontal="center" vertical="center"/>
      <protection locked="0"/>
    </xf>
    <xf numFmtId="2" fontId="21" fillId="6" borderId="41" xfId="0" applyNumberFormat="1" applyFont="1" applyFill="1" applyBorder="1" applyAlignment="1" applyProtection="1">
      <alignment horizontal="center" vertical="center"/>
      <protection locked="0"/>
    </xf>
    <xf numFmtId="183" fontId="21" fillId="11" borderId="74" xfId="0" applyNumberFormat="1" applyFont="1" applyFill="1" applyBorder="1" applyAlignment="1">
      <alignment horizontal="center" vertical="center"/>
    </xf>
    <xf numFmtId="0" fontId="17" fillId="9" borderId="0" xfId="0" applyFont="1" applyFill="1" applyAlignment="1">
      <alignment horizontal="left" vertical="center"/>
    </xf>
    <xf numFmtId="0" fontId="18" fillId="9" borderId="0" xfId="0" applyFont="1" applyFill="1" applyAlignment="1">
      <alignment horizontal="left" vertical="center"/>
    </xf>
    <xf numFmtId="0" fontId="18" fillId="9" borderId="69" xfId="0" applyFont="1" applyFill="1" applyBorder="1" applyAlignment="1">
      <alignment horizontal="left" vertical="center"/>
    </xf>
    <xf numFmtId="0" fontId="6" fillId="7" borderId="4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185" fontId="21" fillId="11" borderId="1" xfId="0" applyNumberFormat="1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185" fontId="7" fillId="6" borderId="1" xfId="0" applyNumberFormat="1" applyFont="1" applyFill="1" applyBorder="1" applyAlignment="1" applyProtection="1">
      <alignment horizontal="center" vertical="center"/>
      <protection locked="0"/>
    </xf>
    <xf numFmtId="186" fontId="21" fillId="11" borderId="1" xfId="0" applyNumberFormat="1" applyFont="1" applyFill="1" applyBorder="1" applyAlignment="1">
      <alignment horizontal="center" vertical="center"/>
    </xf>
    <xf numFmtId="187" fontId="21" fillId="11" borderId="1" xfId="0" applyNumberFormat="1" applyFont="1" applyFill="1" applyBorder="1" applyAlignment="1">
      <alignment horizontal="center" vertical="center"/>
    </xf>
    <xf numFmtId="188" fontId="21" fillId="11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 applyProtection="1">
      <alignment horizontal="center" vertical="center"/>
      <protection locked="0"/>
    </xf>
    <xf numFmtId="182" fontId="21" fillId="11" borderId="9" xfId="0" applyNumberFormat="1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0" fontId="6" fillId="7" borderId="0" xfId="0" applyFont="1" applyFill="1" applyAlignment="1">
      <alignment horizontal="left" vertical="center" wrapText="1"/>
    </xf>
    <xf numFmtId="0" fontId="16" fillId="7" borderId="0" xfId="0" applyFont="1" applyFill="1" applyAlignment="1">
      <alignment vertical="center" wrapText="1"/>
    </xf>
    <xf numFmtId="0" fontId="7" fillId="7" borderId="0" xfId="0" applyFont="1" applyFill="1" applyAlignment="1">
      <alignment horizontal="center" vertical="center"/>
    </xf>
    <xf numFmtId="0" fontId="24" fillId="9" borderId="25" xfId="0" applyFont="1" applyFill="1" applyBorder="1">
      <alignment vertical="center"/>
    </xf>
    <xf numFmtId="0" fontId="24" fillId="9" borderId="25" xfId="0" applyFont="1" applyFill="1" applyBorder="1" applyAlignment="1">
      <alignment horizontal="left" vertical="center"/>
    </xf>
    <xf numFmtId="0" fontId="28" fillId="10" borderId="76" xfId="0" applyFont="1" applyFill="1" applyBorder="1" applyAlignment="1">
      <alignment horizontal="left" vertical="center"/>
    </xf>
    <xf numFmtId="0" fontId="29" fillId="10" borderId="32" xfId="0" applyFont="1" applyFill="1" applyBorder="1" applyAlignment="1">
      <alignment horizontal="left" vertical="center"/>
    </xf>
    <xf numFmtId="0" fontId="29" fillId="10" borderId="33" xfId="0" applyFont="1" applyFill="1" applyBorder="1" applyAlignment="1">
      <alignment horizontal="left" vertical="center"/>
    </xf>
    <xf numFmtId="0" fontId="29" fillId="10" borderId="34" xfId="0" applyFont="1" applyFill="1" applyBorder="1" applyAlignment="1">
      <alignment horizontal="left" vertical="center"/>
    </xf>
    <xf numFmtId="181" fontId="30" fillId="6" borderId="35" xfId="0" applyNumberFormat="1" applyFont="1" applyFill="1" applyBorder="1" applyAlignment="1" applyProtection="1">
      <alignment horizontal="center" vertical="center"/>
      <protection locked="0"/>
    </xf>
    <xf numFmtId="0" fontId="29" fillId="10" borderId="36" xfId="0" applyFont="1" applyFill="1" applyBorder="1" applyAlignment="1">
      <alignment horizontal="center" vertical="center"/>
    </xf>
    <xf numFmtId="0" fontId="29" fillId="10" borderId="37" xfId="0" applyFont="1" applyFill="1" applyBorder="1" applyAlignment="1">
      <alignment horizontal="left" vertical="center"/>
    </xf>
    <xf numFmtId="0" fontId="29" fillId="10" borderId="38" xfId="0" applyFont="1" applyFill="1" applyBorder="1" applyAlignment="1">
      <alignment horizontal="left" vertical="center"/>
    </xf>
    <xf numFmtId="0" fontId="29" fillId="10" borderId="39" xfId="0" applyFont="1" applyFill="1" applyBorder="1" applyAlignment="1">
      <alignment horizontal="left" vertical="center"/>
    </xf>
    <xf numFmtId="0" fontId="29" fillId="10" borderId="40" xfId="0" applyFont="1" applyFill="1" applyBorder="1" applyAlignment="1">
      <alignment horizontal="left" vertical="center"/>
    </xf>
    <xf numFmtId="181" fontId="30" fillId="6" borderId="41" xfId="0" applyNumberFormat="1" applyFont="1" applyFill="1" applyBorder="1" applyAlignment="1" applyProtection="1">
      <alignment horizontal="center" vertical="center"/>
      <protection locked="0"/>
    </xf>
    <xf numFmtId="0" fontId="29" fillId="10" borderId="42" xfId="0" applyFont="1" applyFill="1" applyBorder="1" applyAlignment="1">
      <alignment horizontal="center" vertical="center"/>
    </xf>
    <xf numFmtId="0" fontId="28" fillId="10" borderId="51" xfId="0" applyFont="1" applyFill="1" applyBorder="1" applyAlignment="1">
      <alignment horizontal="left" vertical="center"/>
    </xf>
    <xf numFmtId="0" fontId="29" fillId="10" borderId="43" xfId="0" applyFont="1" applyFill="1" applyBorder="1" applyAlignment="1">
      <alignment horizontal="left" vertical="center"/>
    </xf>
    <xf numFmtId="0" fontId="29" fillId="10" borderId="44" xfId="0" applyFont="1" applyFill="1" applyBorder="1" applyAlignment="1">
      <alignment horizontal="left" vertical="center"/>
    </xf>
    <xf numFmtId="0" fontId="29" fillId="10" borderId="45" xfId="0" applyFont="1" applyFill="1" applyBorder="1" applyAlignment="1">
      <alignment horizontal="left" vertical="center"/>
    </xf>
    <xf numFmtId="181" fontId="30" fillId="6" borderId="46" xfId="0" applyNumberFormat="1" applyFont="1" applyFill="1" applyBorder="1" applyAlignment="1" applyProtection="1">
      <alignment horizontal="center" vertical="center"/>
      <protection locked="0"/>
    </xf>
    <xf numFmtId="0" fontId="29" fillId="10" borderId="47" xfId="0" applyFont="1" applyFill="1" applyBorder="1" applyAlignment="1">
      <alignment horizontal="center" vertical="center"/>
    </xf>
    <xf numFmtId="0" fontId="29" fillId="10" borderId="51" xfId="0" applyFont="1" applyFill="1" applyBorder="1" applyAlignment="1">
      <alignment horizontal="left" vertical="center"/>
    </xf>
    <xf numFmtId="0" fontId="29" fillId="10" borderId="52" xfId="0" applyFont="1" applyFill="1" applyBorder="1" applyAlignment="1">
      <alignment horizontal="left" vertical="center"/>
    </xf>
    <xf numFmtId="0" fontId="29" fillId="10" borderId="35" xfId="0" applyFont="1" applyFill="1" applyBorder="1" applyAlignment="1">
      <alignment horizontal="left" vertical="center"/>
    </xf>
    <xf numFmtId="179" fontId="30" fillId="6" borderId="35" xfId="0" applyNumberFormat="1" applyFont="1" applyFill="1" applyBorder="1" applyAlignment="1" applyProtection="1">
      <alignment horizontal="center" vertical="center"/>
      <protection locked="0"/>
    </xf>
    <xf numFmtId="0" fontId="29" fillId="10" borderId="53" xfId="0" applyFont="1" applyFill="1" applyBorder="1" applyAlignment="1">
      <alignment horizontal="center" vertical="center"/>
    </xf>
    <xf numFmtId="0" fontId="31" fillId="10" borderId="51" xfId="0" applyFont="1" applyFill="1" applyBorder="1" applyAlignment="1">
      <alignment horizontal="left" vertical="center"/>
    </xf>
    <xf numFmtId="0" fontId="29" fillId="10" borderId="41" xfId="0" applyFont="1" applyFill="1" applyBorder="1" applyAlignment="1">
      <alignment horizontal="left" vertical="center"/>
    </xf>
    <xf numFmtId="0" fontId="29" fillId="10" borderId="54" xfId="0" applyFont="1" applyFill="1" applyBorder="1" applyAlignment="1">
      <alignment horizontal="center" vertical="center"/>
    </xf>
    <xf numFmtId="0" fontId="30" fillId="6" borderId="41" xfId="0" applyFont="1" applyFill="1" applyBorder="1" applyAlignment="1" applyProtection="1">
      <alignment horizontal="center" vertical="center"/>
      <protection locked="0"/>
    </xf>
    <xf numFmtId="0" fontId="30" fillId="12" borderId="41" xfId="0" applyFont="1" applyFill="1" applyBorder="1" applyAlignment="1">
      <alignment horizontal="center" vertical="center"/>
    </xf>
    <xf numFmtId="0" fontId="29" fillId="10" borderId="58" xfId="0" applyFont="1" applyFill="1" applyBorder="1" applyAlignment="1">
      <alignment horizontal="left" vertical="center"/>
    </xf>
    <xf numFmtId="0" fontId="29" fillId="10" borderId="55" xfId="0" applyFont="1" applyFill="1" applyBorder="1" applyAlignment="1">
      <alignment horizontal="left" vertical="center"/>
    </xf>
    <xf numFmtId="0" fontId="29" fillId="10" borderId="56" xfId="0" applyFont="1" applyFill="1" applyBorder="1" applyAlignment="1">
      <alignment horizontal="left" vertical="center"/>
    </xf>
    <xf numFmtId="0" fontId="30" fillId="6" borderId="56" xfId="0" applyFont="1" applyFill="1" applyBorder="1" applyAlignment="1" applyProtection="1">
      <alignment horizontal="center" vertical="center"/>
      <protection locked="0"/>
    </xf>
    <xf numFmtId="0" fontId="29" fillId="10" borderId="57" xfId="0" applyFont="1" applyFill="1" applyBorder="1" applyAlignment="1">
      <alignment horizontal="center" vertical="center"/>
    </xf>
    <xf numFmtId="0" fontId="24" fillId="9" borderId="22" xfId="0" applyFont="1" applyFill="1" applyBorder="1">
      <alignment vertical="center"/>
    </xf>
    <xf numFmtId="182" fontId="30" fillId="11" borderId="35" xfId="0" applyNumberFormat="1" applyFont="1" applyFill="1" applyBorder="1" applyAlignment="1">
      <alignment horizontal="center" vertical="center"/>
    </xf>
    <xf numFmtId="0" fontId="29" fillId="7" borderId="77" xfId="0" applyFont="1" applyFill="1" applyBorder="1" applyAlignment="1">
      <alignment horizontal="center" vertical="center"/>
    </xf>
    <xf numFmtId="0" fontId="32" fillId="7" borderId="48" xfId="0" applyFont="1" applyFill="1" applyBorder="1" applyAlignment="1">
      <alignment horizontal="right" vertical="center"/>
    </xf>
    <xf numFmtId="182" fontId="30" fillId="11" borderId="41" xfId="0" applyNumberFormat="1" applyFont="1" applyFill="1" applyBorder="1" applyAlignment="1" applyProtection="1">
      <alignment horizontal="center" vertical="center"/>
      <protection locked="0"/>
    </xf>
    <xf numFmtId="0" fontId="29" fillId="7" borderId="42" xfId="0" applyFont="1" applyFill="1" applyBorder="1" applyAlignment="1">
      <alignment horizontal="center" vertical="center"/>
    </xf>
    <xf numFmtId="182" fontId="30" fillId="11" borderId="41" xfId="0" applyNumberFormat="1" applyFont="1" applyFill="1" applyBorder="1" applyAlignment="1">
      <alignment horizontal="center" vertical="center"/>
    </xf>
    <xf numFmtId="179" fontId="30" fillId="6" borderId="41" xfId="0" applyNumberFormat="1" applyFont="1" applyFill="1" applyBorder="1" applyAlignment="1" applyProtection="1">
      <alignment horizontal="center" vertical="center"/>
      <protection locked="0"/>
    </xf>
    <xf numFmtId="182" fontId="30" fillId="11" borderId="59" xfId="0" applyNumberFormat="1" applyFont="1" applyFill="1" applyBorder="1" applyAlignment="1">
      <alignment horizontal="center" vertical="center"/>
    </xf>
    <xf numFmtId="0" fontId="24" fillId="9" borderId="22" xfId="0" applyFont="1" applyFill="1" applyBorder="1" applyAlignment="1">
      <alignment horizontal="left" vertical="center"/>
    </xf>
    <xf numFmtId="0" fontId="32" fillId="7" borderId="49" xfId="0" applyFont="1" applyFill="1" applyBorder="1" applyAlignment="1">
      <alignment horizontal="right" vertical="center"/>
    </xf>
    <xf numFmtId="0" fontId="32" fillId="7" borderId="50" xfId="0" applyFont="1" applyFill="1" applyBorder="1" applyAlignment="1">
      <alignment horizontal="right" vertical="center"/>
    </xf>
    <xf numFmtId="0" fontId="33" fillId="7" borderId="6" xfId="0" applyFont="1" applyFill="1" applyBorder="1" applyAlignment="1">
      <alignment horizontal="center" vertical="center"/>
    </xf>
    <xf numFmtId="182" fontId="29" fillId="11" borderId="59" xfId="0" applyNumberFormat="1" applyFont="1" applyFill="1" applyBorder="1" applyAlignment="1">
      <alignment horizontal="center" vertical="center"/>
    </xf>
    <xf numFmtId="2" fontId="30" fillId="6" borderId="60" xfId="0" applyNumberFormat="1" applyFont="1" applyFill="1" applyBorder="1" applyAlignment="1" applyProtection="1">
      <alignment horizontal="center" vertical="center"/>
      <protection locked="0"/>
    </xf>
    <xf numFmtId="0" fontId="31" fillId="10" borderId="31" xfId="0" applyFont="1" applyFill="1" applyBorder="1" applyAlignment="1">
      <alignment horizontal="left" vertical="top"/>
    </xf>
    <xf numFmtId="0" fontId="31" fillId="10" borderId="71" xfId="0" applyFont="1" applyFill="1" applyBorder="1" applyAlignment="1">
      <alignment horizontal="left" vertical="top"/>
    </xf>
    <xf numFmtId="179" fontId="30" fillId="6" borderId="71" xfId="0" applyNumberFormat="1" applyFont="1" applyFill="1" applyBorder="1" applyAlignment="1" applyProtection="1">
      <alignment horizontal="center" vertical="center"/>
      <protection locked="0"/>
    </xf>
    <xf numFmtId="49" fontId="29" fillId="10" borderId="72" xfId="0" applyNumberFormat="1" applyFont="1" applyFill="1" applyBorder="1" applyAlignment="1">
      <alignment horizontal="center" vertical="center"/>
    </xf>
    <xf numFmtId="0" fontId="31" fillId="10" borderId="41" xfId="0" applyFont="1" applyFill="1" applyBorder="1" applyAlignment="1">
      <alignment horizontal="left" vertical="center"/>
    </xf>
    <xf numFmtId="49" fontId="29" fillId="10" borderId="54" xfId="0" applyNumberFormat="1" applyFont="1" applyFill="1" applyBorder="1" applyAlignment="1">
      <alignment horizontal="center" vertical="center"/>
    </xf>
    <xf numFmtId="49" fontId="32" fillId="10" borderId="54" xfId="0" applyNumberFormat="1" applyFont="1" applyFill="1" applyBorder="1" applyAlignment="1">
      <alignment horizontal="center" vertical="center"/>
    </xf>
    <xf numFmtId="0" fontId="31" fillId="10" borderId="55" xfId="0" applyFont="1" applyFill="1" applyBorder="1" applyAlignment="1">
      <alignment horizontal="left" vertical="center"/>
    </xf>
    <xf numFmtId="0" fontId="31" fillId="10" borderId="56" xfId="0" applyFont="1" applyFill="1" applyBorder="1" applyAlignment="1">
      <alignment horizontal="left" vertical="center"/>
    </xf>
    <xf numFmtId="182" fontId="30" fillId="11" borderId="56" xfId="0" applyNumberFormat="1" applyFont="1" applyFill="1" applyBorder="1" applyAlignment="1">
      <alignment horizontal="center" vertical="center"/>
    </xf>
    <xf numFmtId="49" fontId="29" fillId="10" borderId="57" xfId="0" applyNumberFormat="1" applyFont="1" applyFill="1" applyBorder="1" applyAlignment="1">
      <alignment horizontal="center" vertical="center"/>
    </xf>
    <xf numFmtId="0" fontId="33" fillId="7" borderId="78" xfId="0" applyFont="1" applyFill="1" applyBorder="1" applyAlignment="1">
      <alignment horizontal="center" vertical="center"/>
    </xf>
    <xf numFmtId="0" fontId="32" fillId="7" borderId="23" xfId="0" applyFont="1" applyFill="1" applyBorder="1" applyAlignment="1">
      <alignment horizontal="right" vertical="center"/>
    </xf>
    <xf numFmtId="0" fontId="32" fillId="7" borderId="24" xfId="0" applyFont="1" applyFill="1" applyBorder="1" applyAlignment="1">
      <alignment horizontal="right" vertical="center"/>
    </xf>
    <xf numFmtId="0" fontId="32" fillId="7" borderId="67" xfId="0" applyFont="1" applyFill="1" applyBorder="1" applyAlignment="1">
      <alignment horizontal="right" vertical="center"/>
    </xf>
    <xf numFmtId="0" fontId="33" fillId="7" borderId="79" xfId="0" applyFont="1" applyFill="1" applyBorder="1" applyAlignment="1">
      <alignment horizontal="center" vertical="center"/>
    </xf>
    <xf numFmtId="0" fontId="28" fillId="10" borderId="80" xfId="0" applyFont="1" applyFill="1" applyBorder="1" applyAlignment="1">
      <alignment horizontal="left" vertical="center"/>
    </xf>
    <xf numFmtId="0" fontId="28" fillId="10" borderId="81" xfId="0" applyFont="1" applyFill="1" applyBorder="1" applyAlignment="1">
      <alignment horizontal="left" vertical="center"/>
    </xf>
    <xf numFmtId="176" fontId="30" fillId="11" borderId="59" xfId="0" applyNumberFormat="1" applyFont="1" applyFill="1" applyBorder="1" applyAlignment="1">
      <alignment horizontal="center" vertical="center"/>
    </xf>
    <xf numFmtId="49" fontId="29" fillId="10" borderId="73" xfId="0" applyNumberFormat="1" applyFont="1" applyFill="1" applyBorder="1" applyAlignment="1">
      <alignment horizontal="center" vertical="center"/>
    </xf>
    <xf numFmtId="0" fontId="29" fillId="10" borderId="59" xfId="0" applyFont="1" applyFill="1" applyBorder="1" applyAlignment="1">
      <alignment horizontal="left" vertical="center"/>
    </xf>
    <xf numFmtId="182" fontId="30" fillId="6" borderId="59" xfId="0" applyNumberFormat="1" applyFont="1" applyFill="1" applyBorder="1" applyAlignment="1" applyProtection="1">
      <alignment horizontal="center" vertical="center"/>
      <protection locked="0"/>
    </xf>
    <xf numFmtId="0" fontId="29" fillId="10" borderId="73" xfId="0" applyFont="1" applyFill="1" applyBorder="1" applyAlignment="1">
      <alignment horizontal="center" vertical="center"/>
    </xf>
    <xf numFmtId="0" fontId="28" fillId="10" borderId="41" xfId="0" applyFont="1" applyFill="1" applyBorder="1" applyAlignment="1">
      <alignment horizontal="left" vertical="center"/>
    </xf>
    <xf numFmtId="0" fontId="28" fillId="6" borderId="41" xfId="0" applyFont="1" applyFill="1" applyBorder="1" applyAlignment="1" applyProtection="1">
      <alignment horizontal="center" vertical="center"/>
      <protection locked="0"/>
    </xf>
    <xf numFmtId="0" fontId="28" fillId="10" borderId="54" xfId="0" applyFont="1" applyFill="1" applyBorder="1" applyAlignment="1">
      <alignment horizontal="center" vertical="center"/>
    </xf>
    <xf numFmtId="0" fontId="28" fillId="10" borderId="54" xfId="0" applyFont="1" applyFill="1" applyBorder="1">
      <alignment vertical="center"/>
    </xf>
    <xf numFmtId="184" fontId="28" fillId="11" borderId="41" xfId="0" applyNumberFormat="1" applyFont="1" applyFill="1" applyBorder="1" applyAlignment="1">
      <alignment horizontal="center" vertical="center"/>
    </xf>
    <xf numFmtId="0" fontId="34" fillId="6" borderId="41" xfId="0" applyFont="1" applyFill="1" applyBorder="1" applyAlignment="1" applyProtection="1">
      <alignment horizontal="center" vertical="center"/>
      <protection locked="0"/>
    </xf>
    <xf numFmtId="0" fontId="35" fillId="10" borderId="54" xfId="0" applyFont="1" applyFill="1" applyBorder="1">
      <alignment vertical="center"/>
    </xf>
    <xf numFmtId="179" fontId="28" fillId="6" borderId="41" xfId="0" applyNumberFormat="1" applyFont="1" applyFill="1" applyBorder="1" applyAlignment="1" applyProtection="1">
      <alignment horizontal="center" vertical="center"/>
      <protection locked="0"/>
    </xf>
    <xf numFmtId="178" fontId="30" fillId="11" borderId="41" xfId="0" applyNumberFormat="1" applyFont="1" applyFill="1" applyBorder="1" applyAlignment="1">
      <alignment horizontal="center" vertical="center"/>
    </xf>
    <xf numFmtId="0" fontId="29" fillId="10" borderId="74" xfId="0" applyFont="1" applyFill="1" applyBorder="1" applyAlignment="1">
      <alignment horizontal="left" vertical="center"/>
    </xf>
    <xf numFmtId="182" fontId="28" fillId="11" borderId="74" xfId="0" applyNumberFormat="1" applyFont="1" applyFill="1" applyBorder="1" applyAlignment="1">
      <alignment horizontal="center" vertical="center"/>
    </xf>
    <xf numFmtId="0" fontId="29" fillId="10" borderId="75" xfId="0" applyFont="1" applyFill="1" applyBorder="1" applyAlignment="1">
      <alignment horizontal="center" vertical="center"/>
    </xf>
    <xf numFmtId="189" fontId="30" fillId="6" borderId="35" xfId="0" applyNumberFormat="1" applyFont="1" applyFill="1" applyBorder="1" applyAlignment="1" applyProtection="1">
      <alignment horizontal="center" vertical="center"/>
      <protection locked="0"/>
    </xf>
    <xf numFmtId="2" fontId="30" fillId="6" borderId="41" xfId="0" applyNumberFormat="1" applyFont="1" applyFill="1" applyBorder="1" applyAlignment="1" applyProtection="1">
      <alignment horizontal="center" vertical="center"/>
      <protection locked="0"/>
    </xf>
    <xf numFmtId="183" fontId="28" fillId="11" borderId="9" xfId="0" applyNumberFormat="1" applyFont="1" applyFill="1" applyBorder="1" applyAlignment="1">
      <alignment horizontal="center" vertical="center"/>
    </xf>
    <xf numFmtId="0" fontId="33" fillId="7" borderId="1" xfId="0" applyFont="1" applyFill="1" applyBorder="1" applyAlignment="1">
      <alignment horizontal="center" vertical="center"/>
    </xf>
    <xf numFmtId="0" fontId="33" fillId="7" borderId="7" xfId="0" applyFont="1" applyFill="1" applyBorder="1" applyAlignment="1">
      <alignment horizontal="center" vertical="center"/>
    </xf>
    <xf numFmtId="185" fontId="30" fillId="11" borderId="1" xfId="0" applyNumberFormat="1" applyFont="1" applyFill="1" applyBorder="1" applyAlignment="1">
      <alignment horizontal="center" vertical="center"/>
    </xf>
    <xf numFmtId="0" fontId="28" fillId="7" borderId="1" xfId="0" applyFont="1" applyFill="1" applyBorder="1" applyAlignment="1">
      <alignment horizontal="center" vertical="center"/>
    </xf>
    <xf numFmtId="0" fontId="28" fillId="7" borderId="7" xfId="0" applyFont="1" applyFill="1" applyBorder="1" applyAlignment="1">
      <alignment horizontal="center" vertical="center"/>
    </xf>
    <xf numFmtId="185" fontId="28" fillId="6" borderId="1" xfId="0" applyNumberFormat="1" applyFont="1" applyFill="1" applyBorder="1" applyAlignment="1" applyProtection="1">
      <alignment horizontal="center" vertical="center"/>
      <protection locked="0"/>
    </xf>
    <xf numFmtId="185" fontId="28" fillId="11" borderId="1" xfId="0" applyNumberFormat="1" applyFont="1" applyFill="1" applyBorder="1" applyAlignment="1">
      <alignment horizontal="center" vertical="center"/>
    </xf>
    <xf numFmtId="186" fontId="28" fillId="11" borderId="1" xfId="0" applyNumberFormat="1" applyFont="1" applyFill="1" applyBorder="1" applyAlignment="1">
      <alignment horizontal="center" vertical="center"/>
    </xf>
    <xf numFmtId="187" fontId="28" fillId="11" borderId="1" xfId="0" applyNumberFormat="1" applyFont="1" applyFill="1" applyBorder="1" applyAlignment="1">
      <alignment horizontal="center" vertical="center"/>
    </xf>
    <xf numFmtId="188" fontId="28" fillId="11" borderId="1" xfId="0" applyNumberFormat="1" applyFont="1" applyFill="1" applyBorder="1" applyAlignment="1">
      <alignment horizontal="center" vertical="center"/>
    </xf>
    <xf numFmtId="0" fontId="28" fillId="6" borderId="1" xfId="0" applyFont="1" applyFill="1" applyBorder="1" applyAlignment="1" applyProtection="1">
      <alignment horizontal="center" vertical="center"/>
      <protection locked="0"/>
    </xf>
    <xf numFmtId="184" fontId="28" fillId="11" borderId="9" xfId="0" applyNumberFormat="1" applyFont="1" applyFill="1" applyBorder="1" applyAlignment="1">
      <alignment horizontal="center" vertical="center"/>
    </xf>
    <xf numFmtId="0" fontId="28" fillId="7" borderId="9" xfId="0" applyFont="1" applyFill="1" applyBorder="1" applyAlignment="1">
      <alignment horizontal="center" vertical="center"/>
    </xf>
    <xf numFmtId="0" fontId="28" fillId="7" borderId="10" xfId="0" applyFont="1" applyFill="1" applyBorder="1" applyAlignment="1">
      <alignment horizontal="center" vertical="center"/>
    </xf>
    <xf numFmtId="0" fontId="28" fillId="7" borderId="1" xfId="0" applyFont="1" applyFill="1" applyBorder="1" applyAlignment="1" quotePrefix="1">
      <alignment horizontal="center" vertical="center"/>
    </xf>
    <xf numFmtId="0" fontId="7" fillId="7" borderId="1" xfId="0" applyFont="1" applyFill="1" applyBorder="1" applyAlignment="1" quotePrefix="1">
      <alignment horizontal="center" vertical="center"/>
    </xf>
    <xf numFmtId="185" fontId="21" fillId="11" borderId="1" xfId="0" applyNumberFormat="1" applyFont="1" applyFill="1" applyBorder="1" applyAlignment="1" quotePrefix="1">
      <alignment horizontal="center" vertical="center"/>
    </xf>
    <xf numFmtId="182" fontId="21" fillId="11" borderId="9" xfId="0" applyNumberFormat="1" applyFont="1" applyFill="1" applyBorder="1" applyAlignment="1" quotePrefix="1">
      <alignment horizontal="center" vertical="center"/>
    </xf>
    <xf numFmtId="0" fontId="13" fillId="0" borderId="1" xfId="53" applyFont="1" applyBorder="1" applyAlignment="1" quotePrefix="1">
      <alignment horizontal="center"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_Book1" xfId="49"/>
    <cellStyle name="常规 2" xfId="50"/>
    <cellStyle name="常规 2 2" xfId="51"/>
    <cellStyle name="常规 3" xfId="52"/>
    <cellStyle name="一般_Sheet1" xfId="53"/>
  </cellStyles>
  <dxfs count="9">
    <dxf>
      <font>
        <color theme="0" tint="-0.249946592608417"/>
      </font>
      <fill>
        <patternFill patternType="solid">
          <bgColor theme="6" tint="0.799981688894314"/>
        </patternFill>
      </fill>
    </dxf>
    <dxf>
      <font>
        <color theme="0" tint="-0.349986266670736"/>
      </font>
      <fill>
        <patternFill patternType="solid">
          <bgColor theme="0" tint="-0.349986266670736"/>
        </patternFill>
      </fill>
    </dxf>
    <dxf>
      <font>
        <color rgb="FFFF0000"/>
      </font>
      <fill>
        <patternFill patternType="solid">
          <fgColor rgb="FFFF9966"/>
          <bgColor rgb="FFFFFF99"/>
        </patternFill>
      </fill>
    </dxf>
    <dxf>
      <font>
        <color theme="0" tint="-0.499984740745262"/>
      </font>
      <fill>
        <patternFill patternType="solid">
          <fgColor rgb="FFFF9966"/>
          <bgColor rgb="FFFFC7CE"/>
        </patternFill>
      </fill>
    </dxf>
    <dxf>
      <font>
        <color theme="0" tint="-0.349986266670736"/>
      </font>
      <fill>
        <patternFill patternType="solid">
          <fgColor theme="0" tint="-0.349986266670736"/>
          <bgColor theme="0" tint="-0.349986266670736"/>
        </patternFill>
      </fill>
    </dxf>
    <dxf>
      <font>
        <color rgb="FFFF0000"/>
      </font>
      <fill>
        <patternFill patternType="solid">
          <fgColor rgb="FFFFC7CE"/>
          <bgColor rgb="FFFFFF99"/>
        </patternFill>
      </fill>
    </dxf>
    <dxf>
      <font>
        <color theme="0" tint="-0.499984740745262"/>
      </font>
      <fill>
        <patternFill patternType="solid">
          <bgColor theme="0" tint="-0.499984740745262"/>
        </patternFill>
      </fill>
    </dxf>
    <dxf>
      <font>
        <color theme="6" tint="0.799981688894314"/>
      </font>
    </dxf>
    <dxf>
      <font>
        <color theme="0" tint="-0.499984740745262"/>
      </font>
      <fill>
        <patternFill patternType="solid">
          <fgColor rgb="FFFFC7CE"/>
          <bgColor rgb="FFFFC7CE"/>
        </patternFill>
      </fill>
    </dxf>
  </dxfs>
  <tableStyles count="0" defaultTableStyle="TableStyleMedium9" defaultPivotStyle="PivotStyleLight16"/>
  <colors>
    <mruColors>
      <color rgb="00FFFF99"/>
      <color rgb="00FFC7CE"/>
      <color rgb="00FF0113"/>
      <color rgb="00FF9966"/>
      <color rgb="00FFCC99"/>
      <color rgb="00FFFFCC"/>
      <color rgb="00FFCC66"/>
      <color rgb="0099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Drop" dropLines="2" dx="16" fmlaLink="$F$34" fmlaRange="$P$28:$P$29" page="2" sel="1" val="0"/>
</file>

<file path=xl/ctrlProps/ctrlProp2.xml><?xml version="1.0" encoding="utf-8"?>
<formControlPr xmlns="http://schemas.microsoft.com/office/spreadsheetml/2009/9/main" objectType="Drop" dropLines="2" dx="16" fmlaLink="$F$34" fmlaRange="$P$27:$P$28" page="2" sel="2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5" Type="http://schemas.openxmlformats.org/officeDocument/2006/relationships/image" Target="../media/image10.emf"/><Relationship Id="rId4" Type="http://schemas.openxmlformats.org/officeDocument/2006/relationships/image" Target="../media/image9.emf"/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198613</xdr:colOff>
      <xdr:row>0</xdr:row>
      <xdr:rowOff>63363</xdr:rowOff>
    </xdr:from>
    <xdr:to>
      <xdr:col>0</xdr:col>
      <xdr:colOff>1288677</xdr:colOff>
      <xdr:row>5</xdr:row>
      <xdr:rowOff>190501</xdr:rowOff>
    </xdr:to>
    <xdr:pic>
      <xdr:nvPicPr>
        <xdr:cNvPr id="5186" name="Picture 66" descr="Logo Ver 01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198120" y="62865"/>
          <a:ext cx="1090295" cy="984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33</xdr:row>
          <xdr:rowOff>12700</xdr:rowOff>
        </xdr:from>
        <xdr:to>
          <xdr:col>6</xdr:col>
          <xdr:colOff>882650</xdr:colOff>
          <xdr:row>34</xdr:row>
          <xdr:rowOff>0</xdr:rowOff>
        </xdr:to>
        <xdr:sp>
          <xdr:nvSpPr>
            <xdr:cNvPr id="5129" name="Drop Down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4188460" y="8140700"/>
              <a:ext cx="1474470" cy="24320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469900</xdr:colOff>
          <xdr:row>7</xdr:row>
          <xdr:rowOff>38100</xdr:rowOff>
        </xdr:from>
        <xdr:to>
          <xdr:col>6</xdr:col>
          <xdr:colOff>298450</xdr:colOff>
          <xdr:row>19</xdr:row>
          <xdr:rowOff>171450</xdr:rowOff>
        </xdr:to>
        <xdr:sp>
          <xdr:nvSpPr>
            <xdr:cNvPr id="5165" name="Object 45" hidden="1">
              <a:extLst>
                <a:ext uri="{63B3BB69-23CF-44E3-9099-C40C66FF867C}">
                  <a14:compatExt spid="_x0000_s5165"/>
                </a:ext>
              </a:extLst>
            </xdr:cNvPr>
            <xdr:cNvSpPr/>
          </xdr:nvSpPr>
          <xdr:spPr>
            <a:xfrm>
              <a:off x="469900" y="1450975"/>
              <a:ext cx="4608830" cy="320421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546100</xdr:colOff>
          <xdr:row>7</xdr:row>
          <xdr:rowOff>38100</xdr:rowOff>
        </xdr:from>
        <xdr:to>
          <xdr:col>13</xdr:col>
          <xdr:colOff>1212850</xdr:colOff>
          <xdr:row>19</xdr:row>
          <xdr:rowOff>241300</xdr:rowOff>
        </xdr:to>
        <xdr:sp>
          <xdr:nvSpPr>
            <xdr:cNvPr id="5166" name="Object 46" hidden="1">
              <a:extLst>
                <a:ext uri="{63B3BB69-23CF-44E3-9099-C40C66FF867C}">
                  <a14:compatExt spid="_x0000_s5166"/>
                </a:ext>
              </a:extLst>
            </xdr:cNvPr>
            <xdr:cNvSpPr/>
          </xdr:nvSpPr>
          <xdr:spPr>
            <a:xfrm>
              <a:off x="7059295" y="1450975"/>
              <a:ext cx="4206240" cy="327406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198613</xdr:colOff>
      <xdr:row>0</xdr:row>
      <xdr:rowOff>63363</xdr:rowOff>
    </xdr:from>
    <xdr:to>
      <xdr:col>0</xdr:col>
      <xdr:colOff>1288677</xdr:colOff>
      <xdr:row>5</xdr:row>
      <xdr:rowOff>190501</xdr:rowOff>
    </xdr:to>
    <xdr:pic>
      <xdr:nvPicPr>
        <xdr:cNvPr id="2" name="Picture 66" descr="Logo Ver 01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198120" y="62865"/>
          <a:ext cx="1090295" cy="984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33</xdr:row>
          <xdr:rowOff>12700</xdr:rowOff>
        </xdr:from>
        <xdr:to>
          <xdr:col>7</xdr:col>
          <xdr:colOff>0</xdr:colOff>
          <xdr:row>33</xdr:row>
          <xdr:rowOff>247650</xdr:rowOff>
        </xdr:to>
        <xdr:sp>
          <xdr:nvSpPr>
            <xdr:cNvPr id="6146" name="Drop Dow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5354320" y="8140700"/>
              <a:ext cx="1826260" cy="23495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1117600</xdr:colOff>
          <xdr:row>6</xdr:row>
          <xdr:rowOff>317500</xdr:rowOff>
        </xdr:from>
        <xdr:to>
          <xdr:col>5</xdr:col>
          <xdr:colOff>266700</xdr:colOff>
          <xdr:row>19</xdr:row>
          <xdr:rowOff>228600</xdr:rowOff>
        </xdr:to>
        <xdr:sp>
          <xdr:nvSpPr>
            <xdr:cNvPr id="6193" name="Object 49" hidden="1">
              <a:extLst>
                <a:ext uri="{63B3BB69-23CF-44E3-9099-C40C66FF867C}">
                  <a14:compatExt spid="_x0000_s6193"/>
                </a:ext>
              </a:extLst>
            </xdr:cNvPr>
            <xdr:cNvSpPr/>
          </xdr:nvSpPr>
          <xdr:spPr>
            <a:xfrm>
              <a:off x="1117600" y="1412875"/>
              <a:ext cx="4503420" cy="329946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7</xdr:row>
          <xdr:rowOff>76200</xdr:rowOff>
        </xdr:from>
        <xdr:to>
          <xdr:col>13</xdr:col>
          <xdr:colOff>533400</xdr:colOff>
          <xdr:row>20</xdr:row>
          <xdr:rowOff>12700</xdr:rowOff>
        </xdr:to>
        <xdr:sp>
          <xdr:nvSpPr>
            <xdr:cNvPr id="6194" name="Object 50" hidden="1">
              <a:extLst>
                <a:ext uri="{63B3BB69-23CF-44E3-9099-C40C66FF867C}">
                  <a14:compatExt spid="_x0000_s6194"/>
                </a:ext>
              </a:extLst>
            </xdr:cNvPr>
            <xdr:cNvSpPr/>
          </xdr:nvSpPr>
          <xdr:spPr>
            <a:xfrm>
              <a:off x="8016240" y="1489075"/>
              <a:ext cx="4227830" cy="3263265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1</xdr:row>
          <xdr:rowOff>69850</xdr:rowOff>
        </xdr:from>
        <xdr:to>
          <xdr:col>16</xdr:col>
          <xdr:colOff>527050</xdr:colOff>
          <xdr:row>13</xdr:row>
          <xdr:rowOff>95250</xdr:rowOff>
        </xdr:to>
        <xdr:sp>
          <xdr:nvSpPr>
            <xdr:cNvPr id="7169" name="Object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7225665" y="300355"/>
              <a:ext cx="4638040" cy="222948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152400</xdr:colOff>
          <xdr:row>22</xdr:row>
          <xdr:rowOff>19050</xdr:rowOff>
        </xdr:from>
        <xdr:to>
          <xdr:col>16</xdr:col>
          <xdr:colOff>508000</xdr:colOff>
          <xdr:row>31</xdr:row>
          <xdr:rowOff>107950</xdr:rowOff>
        </xdr:to>
        <xdr:sp>
          <xdr:nvSpPr>
            <xdr:cNvPr id="7170" name="Object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7168515" y="4118610"/>
              <a:ext cx="4676140" cy="175387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146050</xdr:colOff>
          <xdr:row>13</xdr:row>
          <xdr:rowOff>12700</xdr:rowOff>
        </xdr:from>
        <xdr:to>
          <xdr:col>16</xdr:col>
          <xdr:colOff>469900</xdr:colOff>
          <xdr:row>22</xdr:row>
          <xdr:rowOff>88900</xdr:rowOff>
        </xdr:to>
        <xdr:sp>
          <xdr:nvSpPr>
            <xdr:cNvPr id="7171" name="Object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7162165" y="2447290"/>
              <a:ext cx="4644390" cy="174117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152400</xdr:colOff>
          <xdr:row>31</xdr:row>
          <xdr:rowOff>57150</xdr:rowOff>
        </xdr:from>
        <xdr:to>
          <xdr:col>16</xdr:col>
          <xdr:colOff>514350</xdr:colOff>
          <xdr:row>40</xdr:row>
          <xdr:rowOff>146050</xdr:rowOff>
        </xdr:to>
        <xdr:sp>
          <xdr:nvSpPr>
            <xdr:cNvPr id="7172" name="Object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7168515" y="5821680"/>
              <a:ext cx="4682490" cy="175387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165100</xdr:colOff>
          <xdr:row>40</xdr:row>
          <xdr:rowOff>50800</xdr:rowOff>
        </xdr:from>
        <xdr:to>
          <xdr:col>16</xdr:col>
          <xdr:colOff>508000</xdr:colOff>
          <xdr:row>49</xdr:row>
          <xdr:rowOff>165100</xdr:rowOff>
        </xdr:to>
        <xdr:sp>
          <xdr:nvSpPr>
            <xdr:cNvPr id="7173" name="Object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7181215" y="7480300"/>
              <a:ext cx="4663440" cy="1769745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D:\Work\01.Roadtest\KP3210\Spreadsheet &amp; Mathcad\KP106X\KP106X-QR Buck PFC Spreadsheet-V1.2-2017-03-07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version History"/>
      <sheetName val="Spread sheet"/>
      <sheetName val="常用变压器磁芯"/>
      <sheetName val="漆包线常用规格"/>
      <sheetName val="Revision History"/>
    </sheetNames>
    <sheetDataSet>
      <sheetData sheetId="0"/>
      <sheetData sheetId="1">
        <row r="17">
          <cell r="F17">
            <v>265</v>
          </cell>
        </row>
        <row r="18">
          <cell r="F18">
            <v>50</v>
          </cell>
        </row>
        <row r="22">
          <cell r="F22">
            <v>70</v>
          </cell>
        </row>
        <row r="23">
          <cell r="F23">
            <v>180</v>
          </cell>
        </row>
        <row r="24">
          <cell r="F24">
            <v>0.9</v>
          </cell>
        </row>
        <row r="34">
          <cell r="F34">
            <v>0.3</v>
          </cell>
        </row>
        <row r="35">
          <cell r="F35">
            <v>7</v>
          </cell>
        </row>
        <row r="36">
          <cell r="F36">
            <v>0.5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7" Type="http://schemas.openxmlformats.org/officeDocument/2006/relationships/oleObject" Target="../embeddings/Microsoft_Visio_2003-2010___2.vsd"/><Relationship Id="rId6" Type="http://schemas.openxmlformats.org/officeDocument/2006/relationships/image" Target="../media/image2.emf"/><Relationship Id="rId5" Type="http://schemas.openxmlformats.org/officeDocument/2006/relationships/oleObject" Target="../embeddings/Microsoft_Visio_2003-2010___1.vsd"/><Relationship Id="rId4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7" Type="http://schemas.openxmlformats.org/officeDocument/2006/relationships/oleObject" Target="../embeddings/Microsoft_Visio_2003-2010___4.vsd"/><Relationship Id="rId6" Type="http://schemas.openxmlformats.org/officeDocument/2006/relationships/image" Target="../media/image4.emf"/><Relationship Id="rId5" Type="http://schemas.openxmlformats.org/officeDocument/2006/relationships/oleObject" Target="../embeddings/Microsoft_Visio_2003-2010___3.vsd"/><Relationship Id="rId4" Type="http://schemas.openxmlformats.org/officeDocument/2006/relationships/ctrlProp" Target="../ctrlProps/ctrlProp2.xml"/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9" Type="http://schemas.openxmlformats.org/officeDocument/2006/relationships/oleObject" Target="../embeddings/oleObject4.bin"/><Relationship Id="rId8" Type="http://schemas.openxmlformats.org/officeDocument/2006/relationships/image" Target="../media/image8.emf"/><Relationship Id="rId7" Type="http://schemas.openxmlformats.org/officeDocument/2006/relationships/oleObject" Target="../embeddings/oleObject3.bin"/><Relationship Id="rId6" Type="http://schemas.openxmlformats.org/officeDocument/2006/relationships/image" Target="../media/image7.emf"/><Relationship Id="rId5" Type="http://schemas.openxmlformats.org/officeDocument/2006/relationships/oleObject" Target="../embeddings/oleObject2.bin"/><Relationship Id="rId4" Type="http://schemas.openxmlformats.org/officeDocument/2006/relationships/image" Target="../media/image6.emf"/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3.vml"/><Relationship Id="rId12" Type="http://schemas.openxmlformats.org/officeDocument/2006/relationships/image" Target="../media/image10.emf"/><Relationship Id="rId11" Type="http://schemas.openxmlformats.org/officeDocument/2006/relationships/oleObject" Target="../embeddings/oleObject5.bin"/><Relationship Id="rId10" Type="http://schemas.openxmlformats.org/officeDocument/2006/relationships/image" Target="../media/image9.emf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tabColor rgb="FF92D050"/>
    <pageSetUpPr fitToPage="1"/>
  </sheetPr>
  <dimension ref="A1:CX431"/>
  <sheetViews>
    <sheetView zoomScale="85" zoomScaleNormal="85" topLeftCell="A27" workbookViewId="0">
      <selection activeCell="M35" sqref="M35"/>
    </sheetView>
  </sheetViews>
  <sheetFormatPr defaultColWidth="9" defaultRowHeight="13.8"/>
  <cols>
    <col min="1" max="1" width="20.0925925925926" style="74" customWidth="1"/>
    <col min="2" max="4" width="8.62962962962963" style="74" customWidth="1"/>
    <col min="5" max="5" width="15.0925925925926" style="74" customWidth="1"/>
    <col min="6" max="6" width="8.62962962962963" style="51" customWidth="1"/>
    <col min="7" max="7" width="13.3611111111111" style="51" customWidth="1"/>
    <col min="8" max="8" width="11.9074074074074" style="72" customWidth="1"/>
    <col min="9" max="9" width="10.6296296296296" style="72" customWidth="1"/>
    <col min="10" max="11" width="8.62962962962963" style="72" customWidth="1"/>
    <col min="12" max="12" width="11.6296296296296" style="72" customWidth="1"/>
    <col min="13" max="13" width="12.0925925925926" style="72" customWidth="1"/>
    <col min="14" max="14" width="25.4537037037037" style="72" customWidth="1"/>
    <col min="15" max="102" width="9" style="72"/>
    <col min="103" max="16384" width="9" style="74"/>
  </cols>
  <sheetData>
    <row r="1" ht="13.5" customHeight="1" spans="1:102">
      <c r="A1" s="51"/>
      <c r="B1" s="75" t="s">
        <v>0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173"/>
      <c r="CR1" s="74"/>
      <c r="CS1" s="74"/>
      <c r="CT1" s="74"/>
      <c r="CU1" s="74"/>
      <c r="CV1" s="74"/>
      <c r="CW1" s="74"/>
      <c r="CX1" s="74"/>
    </row>
    <row r="2" ht="13.5" customHeight="1" spans="1:102">
      <c r="A2" s="51"/>
      <c r="B2" s="77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174"/>
      <c r="O2" s="103"/>
      <c r="P2" s="175" t="s">
        <v>1</v>
      </c>
      <c r="Q2" s="225"/>
      <c r="R2" s="225"/>
      <c r="S2" s="225"/>
      <c r="T2" s="226"/>
      <c r="CR2" s="74"/>
      <c r="CS2" s="74"/>
      <c r="CT2" s="74"/>
      <c r="CU2" s="74"/>
      <c r="CV2" s="74"/>
      <c r="CW2" s="74"/>
      <c r="CX2" s="74"/>
    </row>
    <row r="3" ht="13.5" customHeight="1" spans="1:102">
      <c r="A3" s="51"/>
      <c r="B3" s="77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174"/>
      <c r="O3" s="176"/>
      <c r="P3" s="175" t="s">
        <v>2</v>
      </c>
      <c r="Q3" s="225"/>
      <c r="R3" s="225"/>
      <c r="S3" s="225"/>
      <c r="T3" s="225"/>
      <c r="U3" s="225"/>
      <c r="CR3" s="74"/>
      <c r="CS3" s="74"/>
      <c r="CT3" s="74"/>
      <c r="CU3" s="74"/>
      <c r="CV3" s="74"/>
      <c r="CW3" s="74"/>
      <c r="CX3" s="74"/>
    </row>
    <row r="4" ht="13.5" customHeight="1" spans="1:102">
      <c r="A4" s="51"/>
      <c r="B4" s="77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174"/>
      <c r="CR4" s="74"/>
      <c r="CS4" s="74"/>
      <c r="CT4" s="74"/>
      <c r="CU4" s="74"/>
      <c r="CV4" s="74"/>
      <c r="CW4" s="74"/>
      <c r="CX4" s="74"/>
    </row>
    <row r="5" s="71" customFormat="1" ht="13.5" customHeight="1" spans="1:95">
      <c r="A5" s="51"/>
      <c r="B5" s="77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174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7"/>
      <c r="AD5" s="177"/>
      <c r="AE5" s="177"/>
      <c r="AF5" s="177"/>
      <c r="AG5" s="177"/>
      <c r="AH5" s="177"/>
      <c r="AI5" s="177"/>
      <c r="AJ5" s="177"/>
      <c r="AK5" s="177"/>
      <c r="AL5" s="177"/>
      <c r="AM5" s="177"/>
      <c r="AN5" s="177"/>
      <c r="AO5" s="177"/>
      <c r="AP5" s="177"/>
      <c r="AQ5" s="177"/>
      <c r="AR5" s="177"/>
      <c r="AS5" s="177"/>
      <c r="AT5" s="177"/>
      <c r="AU5" s="177"/>
      <c r="AV5" s="177"/>
      <c r="AW5" s="177"/>
      <c r="AX5" s="177"/>
      <c r="AY5" s="177"/>
      <c r="AZ5" s="177"/>
      <c r="BA5" s="177"/>
      <c r="BB5" s="177"/>
      <c r="BC5" s="177"/>
      <c r="BD5" s="177"/>
      <c r="BE5" s="177"/>
      <c r="BF5" s="177"/>
      <c r="BG5" s="177"/>
      <c r="BH5" s="177"/>
      <c r="BI5" s="177"/>
      <c r="BJ5" s="177"/>
      <c r="BK5" s="177"/>
      <c r="BL5" s="177"/>
      <c r="BM5" s="177"/>
      <c r="BN5" s="177"/>
      <c r="BO5" s="177"/>
      <c r="BP5" s="177"/>
      <c r="BQ5" s="177"/>
      <c r="BR5" s="177"/>
      <c r="BS5" s="177"/>
      <c r="BT5" s="177"/>
      <c r="BU5" s="177"/>
      <c r="BV5" s="177"/>
      <c r="BW5" s="177"/>
      <c r="BX5" s="177"/>
      <c r="BY5" s="177"/>
      <c r="BZ5" s="177"/>
      <c r="CA5" s="177"/>
      <c r="CB5" s="177"/>
      <c r="CC5" s="177"/>
      <c r="CD5" s="177"/>
      <c r="CE5" s="177"/>
      <c r="CF5" s="177"/>
      <c r="CG5" s="177"/>
      <c r="CH5" s="177"/>
      <c r="CI5" s="177"/>
      <c r="CJ5" s="177"/>
      <c r="CK5" s="177"/>
      <c r="CL5" s="177"/>
      <c r="CM5" s="177"/>
      <c r="CN5" s="177"/>
      <c r="CO5" s="177"/>
      <c r="CP5" s="177"/>
      <c r="CQ5" s="177"/>
    </row>
    <row r="6" ht="18.75" customHeight="1" spans="1:102">
      <c r="A6" s="51"/>
      <c r="B6" s="79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178"/>
      <c r="CR6" s="74"/>
      <c r="CS6" s="74"/>
      <c r="CT6" s="74"/>
      <c r="CU6" s="74"/>
      <c r="CV6" s="74"/>
      <c r="CW6" s="74"/>
      <c r="CX6" s="74"/>
    </row>
    <row r="7" ht="25" customHeight="1" spans="1:102">
      <c r="A7" s="228" t="s">
        <v>3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179"/>
      <c r="CR7" s="74"/>
      <c r="CS7" s="74"/>
      <c r="CT7" s="74"/>
      <c r="CU7" s="74"/>
      <c r="CV7" s="74"/>
      <c r="CW7" s="74"/>
      <c r="CX7" s="74"/>
    </row>
    <row r="8" ht="20.15" customHeight="1" spans="1:102">
      <c r="A8" s="83"/>
      <c r="B8" s="84"/>
      <c r="C8" s="84"/>
      <c r="D8" s="84"/>
      <c r="E8" s="84"/>
      <c r="F8" s="84"/>
      <c r="G8" s="84"/>
      <c r="H8" s="83"/>
      <c r="I8" s="84"/>
      <c r="J8" s="84"/>
      <c r="K8" s="84"/>
      <c r="L8" s="84"/>
      <c r="M8" s="84"/>
      <c r="N8" s="180"/>
      <c r="CR8" s="74"/>
      <c r="CS8" s="74"/>
      <c r="CT8" s="74"/>
      <c r="CU8" s="74"/>
      <c r="CV8" s="74"/>
      <c r="CW8" s="74"/>
      <c r="CX8" s="74"/>
    </row>
    <row r="9" ht="20.15" customHeight="1" spans="1:102">
      <c r="A9" s="85"/>
      <c r="B9" s="72"/>
      <c r="C9" s="72"/>
      <c r="D9" s="72"/>
      <c r="E9" s="72"/>
      <c r="F9" s="72"/>
      <c r="G9" s="72"/>
      <c r="H9" s="85"/>
      <c r="N9" s="181"/>
      <c r="CR9" s="74"/>
      <c r="CS9" s="74"/>
      <c r="CT9" s="74"/>
      <c r="CU9" s="74"/>
      <c r="CV9" s="74"/>
      <c r="CW9" s="74"/>
      <c r="CX9" s="74"/>
    </row>
    <row r="10" ht="20.15" customHeight="1" spans="1:102">
      <c r="A10" s="85"/>
      <c r="B10" s="72"/>
      <c r="C10" s="72"/>
      <c r="D10" s="72"/>
      <c r="E10" s="72"/>
      <c r="F10" s="72"/>
      <c r="G10" s="72"/>
      <c r="H10" s="85"/>
      <c r="N10" s="181"/>
      <c r="CR10" s="74"/>
      <c r="CS10" s="74"/>
      <c r="CT10" s="74"/>
      <c r="CU10" s="74"/>
      <c r="CV10" s="74"/>
      <c r="CW10" s="74"/>
      <c r="CX10" s="74"/>
    </row>
    <row r="11" ht="20.15" customHeight="1" spans="1:102">
      <c r="A11" s="85"/>
      <c r="B11" s="72"/>
      <c r="C11" s="72"/>
      <c r="D11" s="72"/>
      <c r="E11" s="72"/>
      <c r="F11" s="72"/>
      <c r="G11" s="72"/>
      <c r="H11" s="85"/>
      <c r="N11" s="181"/>
      <c r="CR11" s="74"/>
      <c r="CS11" s="74"/>
      <c r="CT11" s="74"/>
      <c r="CU11" s="74"/>
      <c r="CV11" s="74"/>
      <c r="CW11" s="74"/>
      <c r="CX11" s="74"/>
    </row>
    <row r="12" ht="20.15" customHeight="1" spans="1:102">
      <c r="A12" s="85"/>
      <c r="B12" s="72"/>
      <c r="C12" s="72"/>
      <c r="D12" s="72"/>
      <c r="E12" s="72"/>
      <c r="F12" s="72"/>
      <c r="G12" s="72"/>
      <c r="H12" s="85"/>
      <c r="N12" s="181"/>
      <c r="CR12" s="74"/>
      <c r="CS12" s="74"/>
      <c r="CT12" s="74"/>
      <c r="CU12" s="74"/>
      <c r="CV12" s="74"/>
      <c r="CW12" s="74"/>
      <c r="CX12" s="74"/>
    </row>
    <row r="13" ht="20.15" customHeight="1" spans="1:102">
      <c r="A13" s="85"/>
      <c r="B13" s="72"/>
      <c r="C13" s="72"/>
      <c r="D13" s="72"/>
      <c r="E13" s="72"/>
      <c r="F13" s="72"/>
      <c r="G13" s="72"/>
      <c r="H13" s="85"/>
      <c r="N13" s="181"/>
      <c r="CR13" s="74"/>
      <c r="CS13" s="74"/>
      <c r="CT13" s="74"/>
      <c r="CU13" s="74"/>
      <c r="CV13" s="74"/>
      <c r="CW13" s="74"/>
      <c r="CX13" s="74"/>
    </row>
    <row r="14" ht="20.15" customHeight="1" spans="1:102">
      <c r="A14" s="85"/>
      <c r="B14" s="72"/>
      <c r="C14" s="72"/>
      <c r="D14" s="72"/>
      <c r="E14" s="72"/>
      <c r="F14" s="72"/>
      <c r="G14" s="72"/>
      <c r="H14" s="85"/>
      <c r="N14" s="181"/>
      <c r="CR14" s="74"/>
      <c r="CS14" s="74"/>
      <c r="CT14" s="74"/>
      <c r="CU14" s="74"/>
      <c r="CV14" s="74"/>
      <c r="CW14" s="74"/>
      <c r="CX14" s="74"/>
    </row>
    <row r="15" ht="20.15" customHeight="1" spans="1:102">
      <c r="A15" s="85"/>
      <c r="B15" s="72"/>
      <c r="C15" s="72"/>
      <c r="D15" s="72"/>
      <c r="E15" s="72"/>
      <c r="F15" s="72"/>
      <c r="G15" s="72"/>
      <c r="H15" s="85"/>
      <c r="N15" s="181"/>
      <c r="CR15" s="74"/>
      <c r="CS15" s="74"/>
      <c r="CT15" s="74"/>
      <c r="CU15" s="74"/>
      <c r="CV15" s="74"/>
      <c r="CW15" s="74"/>
      <c r="CX15" s="74"/>
    </row>
    <row r="16" ht="20.15" customHeight="1" spans="1:102">
      <c r="A16" s="85"/>
      <c r="B16" s="72"/>
      <c r="C16" s="72"/>
      <c r="D16" s="72"/>
      <c r="E16" s="72"/>
      <c r="F16" s="72"/>
      <c r="G16" s="72"/>
      <c r="H16" s="85"/>
      <c r="N16" s="181"/>
      <c r="CR16" s="74"/>
      <c r="CS16" s="74"/>
      <c r="CT16" s="74"/>
      <c r="CU16" s="74"/>
      <c r="CV16" s="74"/>
      <c r="CW16" s="74"/>
      <c r="CX16" s="74"/>
    </row>
    <row r="17" ht="20.15" customHeight="1" spans="1:102">
      <c r="A17" s="85"/>
      <c r="B17" s="72"/>
      <c r="C17" s="72"/>
      <c r="D17" s="72"/>
      <c r="E17" s="72"/>
      <c r="F17" s="72"/>
      <c r="G17" s="72"/>
      <c r="H17" s="85"/>
      <c r="N17" s="181"/>
      <c r="CR17" s="74"/>
      <c r="CS17" s="74"/>
      <c r="CT17" s="74"/>
      <c r="CU17" s="74"/>
      <c r="CV17" s="74"/>
      <c r="CW17" s="74"/>
      <c r="CX17" s="74"/>
    </row>
    <row r="18" ht="20.15" customHeight="1" spans="1:102">
      <c r="A18" s="85"/>
      <c r="B18" s="72"/>
      <c r="C18" s="72"/>
      <c r="D18" s="72"/>
      <c r="E18" s="72"/>
      <c r="F18" s="72"/>
      <c r="G18" s="72"/>
      <c r="H18" s="85"/>
      <c r="N18" s="181"/>
      <c r="CR18" s="74"/>
      <c r="CS18" s="74"/>
      <c r="CT18" s="74"/>
      <c r="CU18" s="74"/>
      <c r="CV18" s="74"/>
      <c r="CW18" s="74"/>
      <c r="CX18" s="74"/>
    </row>
    <row r="19" ht="20.15" customHeight="1" spans="1:102">
      <c r="A19" s="85"/>
      <c r="B19" s="72"/>
      <c r="C19" s="72"/>
      <c r="D19" s="72"/>
      <c r="E19" s="72"/>
      <c r="F19" s="72"/>
      <c r="G19" s="72"/>
      <c r="H19" s="85"/>
      <c r="N19" s="181"/>
      <c r="Q19"/>
      <c r="CR19" s="74"/>
      <c r="CS19" s="74"/>
      <c r="CT19" s="74"/>
      <c r="CU19" s="74"/>
      <c r="CV19" s="74"/>
      <c r="CW19" s="74"/>
      <c r="CX19" s="74"/>
    </row>
    <row r="20" ht="20.15" customHeight="1" spans="1:102">
      <c r="A20" s="85"/>
      <c r="B20" s="72"/>
      <c r="C20" s="72"/>
      <c r="D20" s="72"/>
      <c r="E20" s="72"/>
      <c r="F20" s="72"/>
      <c r="G20" s="72"/>
      <c r="H20" s="85"/>
      <c r="N20" s="181"/>
      <c r="P20"/>
      <c r="CR20" s="74"/>
      <c r="CS20" s="74"/>
      <c r="CT20" s="74"/>
      <c r="CU20" s="74"/>
      <c r="CV20" s="74"/>
      <c r="CW20" s="74"/>
      <c r="CX20" s="74"/>
    </row>
    <row r="21" ht="25" customHeight="1" spans="1:102">
      <c r="A21" s="229" t="s">
        <v>4</v>
      </c>
      <c r="B21" s="87"/>
      <c r="C21" s="87"/>
      <c r="D21" s="87"/>
      <c r="E21" s="87"/>
      <c r="F21" s="88"/>
      <c r="G21" s="89"/>
      <c r="H21" s="229" t="s">
        <v>5</v>
      </c>
      <c r="I21" s="87"/>
      <c r="J21" s="87"/>
      <c r="K21" s="87"/>
      <c r="L21" s="87"/>
      <c r="M21" s="88"/>
      <c r="N21" s="89"/>
      <c r="O21" s="73"/>
      <c r="P21" s="170"/>
      <c r="Q21" s="74"/>
      <c r="R21" s="74"/>
      <c r="S21" s="74"/>
      <c r="T21" s="74"/>
      <c r="U21" s="74"/>
      <c r="V21" s="74"/>
      <c r="W21" s="74"/>
      <c r="X21" s="74"/>
      <c r="CR21" s="74"/>
      <c r="CS21" s="74"/>
      <c r="CT21" s="74"/>
      <c r="CU21" s="74"/>
      <c r="CV21" s="74"/>
      <c r="CW21" s="74"/>
      <c r="CX21" s="74"/>
    </row>
    <row r="22" ht="20.15" customHeight="1" spans="1:102">
      <c r="A22" s="90" t="s">
        <v>6</v>
      </c>
      <c r="B22" s="91"/>
      <c r="C22" s="91"/>
      <c r="D22" s="91"/>
      <c r="E22" s="91"/>
      <c r="F22" s="91"/>
      <c r="G22" s="92"/>
      <c r="H22" s="230" t="s">
        <v>7</v>
      </c>
      <c r="I22" s="294"/>
      <c r="J22" s="294"/>
      <c r="K22" s="294"/>
      <c r="L22" s="295"/>
      <c r="M22" s="296">
        <f>Irms_Lbuck/1000</f>
        <v>0.338675134594813</v>
      </c>
      <c r="N22" s="297" t="s">
        <v>8</v>
      </c>
      <c r="R22" s="72" t="s">
        <v>9</v>
      </c>
      <c r="CR22" s="74"/>
      <c r="CS22" s="74"/>
      <c r="CT22" s="74"/>
      <c r="CU22" s="74"/>
      <c r="CV22" s="74"/>
      <c r="CW22" s="74"/>
      <c r="CX22" s="74"/>
    </row>
    <row r="23" ht="20.15" customHeight="1" spans="1:102">
      <c r="A23" s="231" t="s">
        <v>10</v>
      </c>
      <c r="B23" s="232"/>
      <c r="C23" s="232"/>
      <c r="D23" s="232"/>
      <c r="E23" s="233"/>
      <c r="F23" s="234">
        <v>90</v>
      </c>
      <c r="G23" s="235" t="s">
        <v>11</v>
      </c>
      <c r="H23" s="236" t="s">
        <v>12</v>
      </c>
      <c r="I23" s="298"/>
      <c r="J23" s="298"/>
      <c r="K23" s="298"/>
      <c r="L23" s="298"/>
      <c r="M23" s="299">
        <v>0.3</v>
      </c>
      <c r="N23" s="300" t="s">
        <v>13</v>
      </c>
      <c r="O23" s="73"/>
      <c r="P23" s="170"/>
      <c r="Q23" s="73"/>
      <c r="CR23" s="74"/>
      <c r="CS23" s="74"/>
      <c r="CT23" s="74"/>
      <c r="CU23" s="74"/>
      <c r="CV23" s="74"/>
      <c r="CW23" s="74"/>
      <c r="CX23" s="74"/>
    </row>
    <row r="24" ht="20.15" customHeight="1" spans="1:102">
      <c r="A24" s="237" t="s">
        <v>14</v>
      </c>
      <c r="B24" s="238"/>
      <c r="C24" s="238"/>
      <c r="D24" s="238"/>
      <c r="E24" s="239"/>
      <c r="F24" s="240">
        <v>265</v>
      </c>
      <c r="G24" s="241" t="s">
        <v>11</v>
      </c>
      <c r="H24" s="242" t="s">
        <v>15</v>
      </c>
      <c r="I24" s="301"/>
      <c r="J24" s="301"/>
      <c r="K24" s="301"/>
      <c r="L24" s="301"/>
      <c r="M24" s="302">
        <v>8</v>
      </c>
      <c r="N24" s="303" t="s">
        <v>16</v>
      </c>
      <c r="O24" s="73"/>
      <c r="P24" s="170"/>
      <c r="Q24" s="73"/>
      <c r="CR24" s="74"/>
      <c r="CS24" s="74"/>
      <c r="CT24" s="74"/>
      <c r="CU24" s="74"/>
      <c r="CV24" s="74"/>
      <c r="CW24" s="74"/>
      <c r="CX24" s="74"/>
    </row>
    <row r="25" ht="20.15" customHeight="1" spans="1:102">
      <c r="A25" s="243" t="s">
        <v>17</v>
      </c>
      <c r="B25" s="244"/>
      <c r="C25" s="244"/>
      <c r="D25" s="244"/>
      <c r="E25" s="245"/>
      <c r="F25" s="246">
        <v>50</v>
      </c>
      <c r="G25" s="247" t="s">
        <v>18</v>
      </c>
      <c r="H25" s="242" t="s">
        <v>19</v>
      </c>
      <c r="I25" s="301"/>
      <c r="J25" s="301"/>
      <c r="K25" s="301"/>
      <c r="L25" s="301"/>
      <c r="M25" s="302">
        <v>0.6</v>
      </c>
      <c r="N25" s="304"/>
      <c r="O25" s="73"/>
      <c r="P25" s="170"/>
      <c r="Q25" s="73"/>
      <c r="CR25" s="74"/>
      <c r="CS25" s="74"/>
      <c r="CT25" s="74"/>
      <c r="CU25" s="74"/>
      <c r="CV25" s="74"/>
      <c r="CW25" s="74"/>
      <c r="CX25" s="74"/>
    </row>
    <row r="26" ht="20.15" customHeight="1" spans="1:25">
      <c r="A26" s="111" t="s">
        <v>20</v>
      </c>
      <c r="B26" s="112"/>
      <c r="C26" s="112"/>
      <c r="D26" s="112"/>
      <c r="E26" s="112"/>
      <c r="F26" s="112"/>
      <c r="G26" s="113"/>
      <c r="H26" s="248" t="s">
        <v>21</v>
      </c>
      <c r="I26" s="254"/>
      <c r="J26" s="254"/>
      <c r="K26" s="254"/>
      <c r="L26" s="254"/>
      <c r="M26" s="305">
        <f>0.0001*Lbuck_type*0.001*Irms_Lbuck*Vcs/(Rsen*Bmax*Kd*Kf)</f>
        <v>0.00542194546718751</v>
      </c>
      <c r="N26" s="255" t="s">
        <v>22</v>
      </c>
      <c r="O26" s="73"/>
      <c r="P26" s="73"/>
      <c r="Q26" s="73"/>
      <c r="Y26" s="73"/>
    </row>
    <row r="27" ht="20.15" customHeight="1" spans="1:25">
      <c r="A27" s="249" t="s">
        <v>23</v>
      </c>
      <c r="B27" s="250"/>
      <c r="C27" s="250"/>
      <c r="D27" s="250"/>
      <c r="E27" s="250"/>
      <c r="F27" s="251">
        <v>8</v>
      </c>
      <c r="G27" s="252" t="s">
        <v>24</v>
      </c>
      <c r="H27" s="253" t="s">
        <v>25</v>
      </c>
      <c r="I27" s="282"/>
      <c r="J27" s="282"/>
      <c r="K27" s="282"/>
      <c r="L27" s="282"/>
      <c r="M27" s="306" t="s">
        <v>26</v>
      </c>
      <c r="N27" s="307"/>
      <c r="O27" s="73"/>
      <c r="P27" s="73"/>
      <c r="Y27" s="73"/>
    </row>
    <row r="28" ht="20.15" customHeight="1" spans="1:25">
      <c r="A28" s="248" t="s">
        <v>27</v>
      </c>
      <c r="B28" s="254"/>
      <c r="C28" s="254"/>
      <c r="D28" s="254"/>
      <c r="E28" s="254"/>
      <c r="F28" s="240">
        <v>300</v>
      </c>
      <c r="G28" s="255" t="s">
        <v>28</v>
      </c>
      <c r="H28" s="248" t="s">
        <v>29</v>
      </c>
      <c r="I28" s="254"/>
      <c r="J28" s="254"/>
      <c r="K28" s="254"/>
      <c r="L28" s="254"/>
      <c r="M28" s="308">
        <v>12.1</v>
      </c>
      <c r="N28" s="255" t="s">
        <v>30</v>
      </c>
      <c r="O28" s="73"/>
      <c r="P28" s="195" t="s">
        <v>31</v>
      </c>
      <c r="Y28" s="73"/>
    </row>
    <row r="29" ht="20.15" customHeight="1" spans="1:25">
      <c r="A29" s="248" t="s">
        <v>32</v>
      </c>
      <c r="B29" s="254"/>
      <c r="C29" s="254"/>
      <c r="D29" s="254"/>
      <c r="E29" s="254"/>
      <c r="F29" s="256">
        <v>0.7</v>
      </c>
      <c r="G29" s="255"/>
      <c r="H29" s="248" t="s">
        <v>33</v>
      </c>
      <c r="I29" s="254"/>
      <c r="J29" s="254"/>
      <c r="K29" s="254"/>
      <c r="L29" s="254"/>
      <c r="M29" s="309">
        <f>ROUNDDOWN(Lbuck_type*Vcs/Rsen/(Bmax*Ae),0)</f>
        <v>63</v>
      </c>
      <c r="N29" s="255" t="s">
        <v>34</v>
      </c>
      <c r="O29" s="73"/>
      <c r="P29" s="73" t="s">
        <v>35</v>
      </c>
      <c r="Y29" s="73"/>
    </row>
    <row r="30" ht="20.15" customHeight="1" spans="1:16">
      <c r="A30" s="248" t="s">
        <v>36</v>
      </c>
      <c r="B30" s="254"/>
      <c r="C30" s="254"/>
      <c r="D30" s="254"/>
      <c r="E30" s="254"/>
      <c r="F30" s="257" t="str">
        <f>IF(Io&lt;=250,"KP321AB",IF(Io&lt;=400,"KP3210B",IF(Io&lt;=700,"KP3211B",IF(Io&lt;=900,"KP3212B","KP321B"))))</f>
        <v>KP3210B</v>
      </c>
      <c r="G30" s="255"/>
      <c r="H30" s="258" t="s">
        <v>37</v>
      </c>
      <c r="I30" s="310"/>
      <c r="J30" s="310"/>
      <c r="K30" s="310"/>
      <c r="L30" s="310"/>
      <c r="M30" s="311">
        <f>ROUNDDOWN(SQRT(4*0.001*Irms_Lbuck/(Kd*1000000*PI()))*1000,2)</f>
        <v>0.23</v>
      </c>
      <c r="N30" s="312" t="s">
        <v>38</v>
      </c>
      <c r="O30" s="73"/>
      <c r="P30" s="73"/>
    </row>
    <row r="31" ht="20.15" customHeight="1" spans="1:16">
      <c r="A31" s="259" t="s">
        <v>39</v>
      </c>
      <c r="B31" s="260"/>
      <c r="C31" s="260"/>
      <c r="D31" s="260"/>
      <c r="E31" s="260"/>
      <c r="F31" s="261" t="s">
        <v>40</v>
      </c>
      <c r="G31" s="262"/>
      <c r="H31" s="263" t="s">
        <v>41</v>
      </c>
      <c r="I31" s="204"/>
      <c r="J31" s="204"/>
      <c r="K31" s="204"/>
      <c r="L31" s="204"/>
      <c r="M31" s="204"/>
      <c r="N31" s="205"/>
      <c r="P31" s="73"/>
    </row>
    <row r="32" ht="20.15" customHeight="1" spans="1:15">
      <c r="A32" s="111" t="s">
        <v>42</v>
      </c>
      <c r="B32" s="112"/>
      <c r="C32" s="112"/>
      <c r="D32" s="112"/>
      <c r="E32" s="112"/>
      <c r="F32" s="112"/>
      <c r="G32" s="113"/>
      <c r="H32" s="231" t="s">
        <v>43</v>
      </c>
      <c r="I32" s="232"/>
      <c r="J32" s="232"/>
      <c r="K32" s="232"/>
      <c r="L32" s="233"/>
      <c r="M32" s="313">
        <v>2</v>
      </c>
      <c r="N32" s="252" t="s">
        <v>44</v>
      </c>
      <c r="O32" s="73">
        <f>IF(Vo=12,1,0)</f>
        <v>0</v>
      </c>
    </row>
    <row r="33" ht="20.15" customHeight="1" spans="1:14">
      <c r="A33" s="237" t="s">
        <v>45</v>
      </c>
      <c r="B33" s="238"/>
      <c r="C33" s="238"/>
      <c r="D33" s="238"/>
      <c r="E33" s="239"/>
      <c r="F33" s="264">
        <f>Vo*Io/η/1000</f>
        <v>3.42857142857143</v>
      </c>
      <c r="G33" s="265" t="s">
        <v>46</v>
      </c>
      <c r="H33" s="266" t="str">
        <f>IF(M32&gt;=2,IF(Vo&lt;10,"RFB1 is OK!",IF(I45+I46&gt;20,"RFB1 is OK!","Warning, RFB1 is too small and need to be increased!")),"Warning, RFB1 is too small and need to be increased!")</f>
        <v>RFB1 is OK!</v>
      </c>
      <c r="I33" s="273"/>
      <c r="J33" s="273"/>
      <c r="K33" s="273"/>
      <c r="L33" s="273"/>
      <c r="M33" s="273"/>
      <c r="N33" s="274"/>
    </row>
    <row r="34" ht="20.15" customHeight="1" spans="1:14">
      <c r="A34" s="237" t="s">
        <v>47</v>
      </c>
      <c r="B34" s="238"/>
      <c r="C34" s="238"/>
      <c r="D34" s="238"/>
      <c r="E34" s="239"/>
      <c r="F34" s="267">
        <v>1</v>
      </c>
      <c r="G34" s="268"/>
      <c r="H34" s="248" t="s">
        <v>48</v>
      </c>
      <c r="I34" s="254"/>
      <c r="J34" s="254"/>
      <c r="K34" s="254"/>
      <c r="L34" s="254"/>
      <c r="M34" s="314">
        <v>16</v>
      </c>
      <c r="N34" s="255" t="str">
        <f>"kΩ (Rdummy&gt;"&amp;ROUNDUP(Rdummy_max,1)&amp;"kΩ)"</f>
        <v>kΩ (Rdummy&gt;5.4kΩ)</v>
      </c>
    </row>
    <row r="35" ht="20.15" customHeight="1" spans="1:14">
      <c r="A35" s="237" t="s">
        <v>49</v>
      </c>
      <c r="B35" s="238"/>
      <c r="C35" s="238"/>
      <c r="D35" s="238"/>
      <c r="E35" s="239"/>
      <c r="F35" s="269">
        <f>IF(F34=1,1*F33,2*F33)</f>
        <v>3.42857142857143</v>
      </c>
      <c r="G35" s="241" t="s">
        <v>50</v>
      </c>
      <c r="H35" s="248" t="s">
        <v>51</v>
      </c>
      <c r="I35" s="254"/>
      <c r="J35" s="254"/>
      <c r="K35" s="254"/>
      <c r="L35" s="254"/>
      <c r="M35" s="314">
        <v>0.01</v>
      </c>
      <c r="N35" s="255"/>
    </row>
    <row r="36" ht="20.15" customHeight="1" spans="1:14">
      <c r="A36" s="237" t="s">
        <v>52</v>
      </c>
      <c r="B36" s="238"/>
      <c r="C36" s="238"/>
      <c r="D36" s="238"/>
      <c r="E36" s="239"/>
      <c r="F36" s="270">
        <v>4.7</v>
      </c>
      <c r="G36" s="241" t="s">
        <v>50</v>
      </c>
      <c r="H36" s="258" t="s">
        <v>53</v>
      </c>
      <c r="I36" s="310"/>
      <c r="J36" s="310"/>
      <c r="K36" s="310"/>
      <c r="L36" s="310"/>
      <c r="M36" s="315">
        <f>1000*M35*Vo/(2*(Buck!Vcs/Buck!Rsen-Buck!Io))</f>
        <v>0.16</v>
      </c>
      <c r="N36" s="312" t="s">
        <v>54</v>
      </c>
    </row>
    <row r="37" s="72" customFormat="1" ht="20.15" customHeight="1" spans="1:14">
      <c r="A37" s="237" t="s">
        <v>55</v>
      </c>
      <c r="B37" s="238"/>
      <c r="C37" s="238"/>
      <c r="D37" s="238"/>
      <c r="E37" s="239"/>
      <c r="F37" s="271">
        <f>IF(Buck!F34=1,Buck!Vdcmin_F,Buck!Vdcmin_H)</f>
        <v>75.5923953968386</v>
      </c>
      <c r="G37" s="241" t="s">
        <v>24</v>
      </c>
      <c r="H37" s="272" t="s">
        <v>56</v>
      </c>
      <c r="I37" s="209"/>
      <c r="J37" s="209"/>
      <c r="K37" s="209"/>
      <c r="L37" s="209"/>
      <c r="M37" s="210"/>
      <c r="N37" s="211"/>
    </row>
    <row r="38" s="72" customFormat="1" ht="20.15" customHeight="1" spans="1:15">
      <c r="A38" s="266" t="str">
        <f>IF(F37&gt;Vo/0.42,"Cin is OK!","Warning, Cin is too small and need to be increased!")</f>
        <v>Cin is OK!</v>
      </c>
      <c r="B38" s="273"/>
      <c r="C38" s="273"/>
      <c r="D38" s="273"/>
      <c r="E38" s="273"/>
      <c r="F38" s="273"/>
      <c r="G38" s="274"/>
      <c r="H38" s="275" t="s">
        <v>57</v>
      </c>
      <c r="I38" s="316" t="s">
        <v>58</v>
      </c>
      <c r="J38" s="316" t="s">
        <v>59</v>
      </c>
      <c r="K38" s="316"/>
      <c r="L38" s="316"/>
      <c r="M38" s="316"/>
      <c r="N38" s="317"/>
      <c r="O38" s="73"/>
    </row>
    <row r="39" ht="20.15" customHeight="1" spans="1:102">
      <c r="A39" s="111" t="s">
        <v>60</v>
      </c>
      <c r="B39" s="112"/>
      <c r="C39" s="112"/>
      <c r="D39" s="112"/>
      <c r="E39" s="112"/>
      <c r="F39" s="112"/>
      <c r="G39" s="113"/>
      <c r="H39" s="275" t="s">
        <v>61</v>
      </c>
      <c r="I39" s="318">
        <f>Cin</f>
        <v>4.7</v>
      </c>
      <c r="J39" s="330" t="str">
        <f>"Electrolytic Cap"&amp;","&amp;IF(Vin_max&gt;140,"400V","250V")</f>
        <v>Electrolytic Cap,400V</v>
      </c>
      <c r="K39" s="319"/>
      <c r="L39" s="319"/>
      <c r="M39" s="319"/>
      <c r="N39" s="320"/>
      <c r="O39" s="73"/>
      <c r="CR39" s="74"/>
      <c r="CS39" s="74"/>
      <c r="CT39" s="74"/>
      <c r="CU39" s="74"/>
      <c r="CV39" s="74"/>
      <c r="CW39" s="74"/>
      <c r="CX39" s="74"/>
    </row>
    <row r="40" s="72" customFormat="1" ht="20.15" customHeight="1" spans="1:15">
      <c r="A40" s="237" t="s">
        <v>62</v>
      </c>
      <c r="B40" s="238"/>
      <c r="C40" s="238"/>
      <c r="D40" s="238"/>
      <c r="E40" s="239"/>
      <c r="F40" s="276">
        <f>Rsen_min</f>
        <v>1</v>
      </c>
      <c r="G40" s="241" t="s">
        <v>54</v>
      </c>
      <c r="H40" s="275" t="s">
        <v>63</v>
      </c>
      <c r="I40" s="321">
        <v>220</v>
      </c>
      <c r="J40" s="319" t="str">
        <f>"Electrolytic Cap, ESR&lt;"&amp;ROUNDDOWN(M36,2)&amp;"Ω"</f>
        <v>Electrolytic Cap, ESR&lt;0.16Ω</v>
      </c>
      <c r="K40" s="319"/>
      <c r="L40" s="319"/>
      <c r="M40" s="319"/>
      <c r="N40" s="320"/>
      <c r="O40" s="73"/>
    </row>
    <row r="41" s="73" customFormat="1" ht="20.15" customHeight="1" spans="1:16">
      <c r="A41" s="237" t="s">
        <v>64</v>
      </c>
      <c r="B41" s="238"/>
      <c r="C41" s="238"/>
      <c r="D41" s="238"/>
      <c r="E41" s="239"/>
      <c r="F41" s="271">
        <f>Rsen_max</f>
        <v>1.66666666666667</v>
      </c>
      <c r="G41" s="241" t="s">
        <v>54</v>
      </c>
      <c r="H41" s="275" t="s">
        <v>65</v>
      </c>
      <c r="I41" s="321">
        <v>1</v>
      </c>
      <c r="J41" s="319" t="s">
        <v>66</v>
      </c>
      <c r="K41" s="319"/>
      <c r="L41" s="319"/>
      <c r="M41" s="319"/>
      <c r="N41" s="320"/>
      <c r="P41" s="72"/>
    </row>
    <row r="42" s="73" customFormat="1" ht="20.15" customHeight="1" spans="1:14">
      <c r="A42" s="237" t="s">
        <v>67</v>
      </c>
      <c r="B42" s="238"/>
      <c r="C42" s="238"/>
      <c r="D42" s="238"/>
      <c r="E42" s="239"/>
      <c r="F42" s="271">
        <f>Rsen_th</f>
        <v>0.916666666666667</v>
      </c>
      <c r="G42" s="241" t="s">
        <v>54</v>
      </c>
      <c r="H42" s="275" t="s">
        <v>68</v>
      </c>
      <c r="I42" s="322">
        <f>IF(Vo&lt;10,1,"NC")</f>
        <v>1</v>
      </c>
      <c r="J42" s="319" t="s">
        <v>66</v>
      </c>
      <c r="K42" s="319"/>
      <c r="L42" s="319"/>
      <c r="M42" s="319"/>
      <c r="N42" s="320"/>
    </row>
    <row r="43" s="73" customFormat="1" ht="20.15" customHeight="1" spans="1:14">
      <c r="A43" s="237" t="s">
        <v>69</v>
      </c>
      <c r="B43" s="238"/>
      <c r="C43" s="238"/>
      <c r="D43" s="238"/>
      <c r="E43" s="239"/>
      <c r="F43" s="277">
        <v>1</v>
      </c>
      <c r="G43" s="241" t="s">
        <v>54</v>
      </c>
      <c r="H43" s="275" t="s">
        <v>70</v>
      </c>
      <c r="I43" s="323">
        <f>Lbuck_type</f>
        <v>0.419152089755487</v>
      </c>
      <c r="J43" s="319" t="str">
        <f>"Core="&amp;M27&amp;", "&amp;"N="&amp;M29&amp;" ("&amp;M30&amp;"mm"&amp;" )"&amp;",Isat&gt;"&amp;ROUNDUP(F49,2)&amp;"A"</f>
        <v>Core=EE10, N=63 (0.23mm ),Isat&gt;0.55A</v>
      </c>
      <c r="K43" s="319"/>
      <c r="L43" s="319"/>
      <c r="M43" s="319"/>
      <c r="N43" s="320"/>
    </row>
    <row r="44" s="73" customFormat="1" ht="20.15" customHeight="1" spans="1:14">
      <c r="A44" s="266" t="str">
        <f>IF(Rsen&gt;Rsen_max,"This Rsense is improper. Please Reselect it.",IF(Rsen&gt;Rsen_th,"System works in CCM Mode at Full Load.","System works in DCM Mode at Full Load."))</f>
        <v>System works in CCM Mode at Full Load.</v>
      </c>
      <c r="B44" s="273"/>
      <c r="C44" s="273"/>
      <c r="D44" s="273"/>
      <c r="E44" s="273"/>
      <c r="F44" s="273"/>
      <c r="G44" s="274"/>
      <c r="H44" s="275" t="s">
        <v>71</v>
      </c>
      <c r="I44" s="324">
        <f>Rsen</f>
        <v>1</v>
      </c>
      <c r="J44" s="319" t="s">
        <v>72</v>
      </c>
      <c r="K44" s="319"/>
      <c r="L44" s="319"/>
      <c r="M44" s="319"/>
      <c r="N44" s="320"/>
    </row>
    <row r="45" s="73" customFormat="1" ht="20.15" customHeight="1" spans="1:14">
      <c r="A45" s="229" t="s">
        <v>73</v>
      </c>
      <c r="B45" s="87"/>
      <c r="C45" s="87"/>
      <c r="D45" s="87"/>
      <c r="E45" s="87"/>
      <c r="F45" s="88"/>
      <c r="G45" s="89"/>
      <c r="H45" s="275" t="s">
        <v>74</v>
      </c>
      <c r="I45" s="325">
        <f>IF(Vo=12,"NC",M32)</f>
        <v>2</v>
      </c>
      <c r="J45" s="319" t="s">
        <v>75</v>
      </c>
      <c r="K45" s="319"/>
      <c r="L45" s="319"/>
      <c r="M45" s="319"/>
      <c r="N45" s="320"/>
    </row>
    <row r="46" s="73" customFormat="1" ht="20.15" customHeight="1" spans="1:14">
      <c r="A46" s="278" t="s">
        <v>76</v>
      </c>
      <c r="B46" s="279"/>
      <c r="C46" s="279"/>
      <c r="D46" s="279"/>
      <c r="E46" s="279"/>
      <c r="F46" s="280">
        <v>40</v>
      </c>
      <c r="G46" s="281" t="s">
        <v>77</v>
      </c>
      <c r="H46" s="275" t="s">
        <v>78</v>
      </c>
      <c r="I46" s="325">
        <f>IF(Vo=12,"NC",M32*(Kfb-1))</f>
        <v>6.7</v>
      </c>
      <c r="J46" s="319" t="s">
        <v>75</v>
      </c>
      <c r="K46" s="319"/>
      <c r="L46" s="319"/>
      <c r="M46" s="319"/>
      <c r="N46" s="320"/>
    </row>
    <row r="47" s="73" customFormat="1" ht="20.15" customHeight="1" spans="1:14">
      <c r="A47" s="253" t="s">
        <v>79</v>
      </c>
      <c r="B47" s="282"/>
      <c r="C47" s="282"/>
      <c r="D47" s="282"/>
      <c r="E47" s="282"/>
      <c r="F47" s="269">
        <f>IF(Rsen&gt;Rsen_max,"False!",Lbuck_type)</f>
        <v>0.419152089755487</v>
      </c>
      <c r="G47" s="283" t="s">
        <v>80</v>
      </c>
      <c r="H47" s="275" t="s">
        <v>81</v>
      </c>
      <c r="I47" s="325">
        <f>M34</f>
        <v>16</v>
      </c>
      <c r="J47" s="319" t="s">
        <v>82</v>
      </c>
      <c r="K47" s="319"/>
      <c r="L47" s="319"/>
      <c r="M47" s="319"/>
      <c r="N47" s="320"/>
    </row>
    <row r="48" s="73" customFormat="1" ht="20.15" customHeight="1" spans="1:14">
      <c r="A48" s="253" t="s">
        <v>83</v>
      </c>
      <c r="B48" s="282"/>
      <c r="C48" s="282"/>
      <c r="D48" s="282"/>
      <c r="E48" s="282"/>
      <c r="F48" s="269">
        <f>Toff_type</f>
        <v>24.0892005606602</v>
      </c>
      <c r="G48" s="284" t="s">
        <v>84</v>
      </c>
      <c r="H48" s="275" t="s">
        <v>85</v>
      </c>
      <c r="I48" s="326" t="s">
        <v>86</v>
      </c>
      <c r="J48" s="319" t="str">
        <f>"Fast Recovery Diode,ID&gt;"&amp;ROUNDUP(0.001*ILpk,2)&amp;"A, Vrrm&gt;"&amp;ROUNDUP(SQRT(2)*Vin_max,0)&amp;"V"</f>
        <v>Fast Recovery Diode,ID&gt;0.55A, Vrrm&gt;375V</v>
      </c>
      <c r="K48" s="319"/>
      <c r="L48" s="319"/>
      <c r="M48" s="319"/>
      <c r="N48" s="320"/>
    </row>
    <row r="49" s="73" customFormat="1" ht="20.15" customHeight="1" spans="1:14">
      <c r="A49" s="285" t="s">
        <v>87</v>
      </c>
      <c r="B49" s="286"/>
      <c r="C49" s="286"/>
      <c r="D49" s="286"/>
      <c r="E49" s="286"/>
      <c r="F49" s="287">
        <f>ILpk/1000</f>
        <v>0.55</v>
      </c>
      <c r="G49" s="288" t="s">
        <v>8</v>
      </c>
      <c r="H49" s="289" t="s">
        <v>88</v>
      </c>
      <c r="I49" s="326" t="s">
        <v>89</v>
      </c>
      <c r="J49" s="319" t="str">
        <f>"Fast Recovery Diode,Vrrm&gt;"&amp;ROUNDUP(Vin_max*SQRT(2),0)&amp;"V"</f>
        <v>Fast Recovery Diode,Vrrm&gt;375V</v>
      </c>
      <c r="K49" s="319"/>
      <c r="L49" s="319"/>
      <c r="M49" s="319"/>
      <c r="N49" s="320"/>
    </row>
    <row r="50" s="73" customFormat="1" ht="14.55" spans="1:14">
      <c r="A50" s="290" t="str">
        <f>IF(OR(Toff_type&lt;17,Toff_type&gt;26),"This Inductor is improper. Please Reselect Rsense or Fsw_type.","Check Toff_type is OK.")</f>
        <v>Check Toff_type is OK.</v>
      </c>
      <c r="B50" s="291"/>
      <c r="C50" s="291"/>
      <c r="D50" s="291"/>
      <c r="E50" s="291"/>
      <c r="F50" s="291"/>
      <c r="G50" s="292"/>
      <c r="H50" s="293" t="s">
        <v>90</v>
      </c>
      <c r="I50" s="327" t="str">
        <f>F31</f>
        <v>KP3210B</v>
      </c>
      <c r="J50" s="328" t="s">
        <v>91</v>
      </c>
      <c r="K50" s="328"/>
      <c r="L50" s="328"/>
      <c r="M50" s="328"/>
      <c r="N50" s="329"/>
    </row>
    <row r="51" s="73" customFormat="1"/>
    <row r="52" s="73" customFormat="1" spans="6:6">
      <c r="F52" s="170"/>
    </row>
    <row r="53" s="73" customFormat="1"/>
    <row r="54" s="73" customFormat="1"/>
    <row r="55" s="73" customFormat="1"/>
    <row r="56" s="73" customFormat="1"/>
    <row r="57" s="73" customFormat="1"/>
    <row r="58" s="73" customFormat="1"/>
    <row r="59" s="73" customFormat="1"/>
    <row r="60" s="73" customFormat="1"/>
    <row r="61" s="73" customFormat="1"/>
    <row r="62" s="73" customFormat="1"/>
    <row r="63" s="73" customFormat="1"/>
    <row r="64" s="73" customFormat="1"/>
    <row r="65" s="73" customFormat="1"/>
    <row r="66" s="73" customFormat="1"/>
    <row r="67" s="73" customFormat="1" spans="6:7">
      <c r="F67" s="172"/>
      <c r="G67" s="172"/>
    </row>
    <row r="68" s="73" customFormat="1" spans="6:7">
      <c r="F68" s="172"/>
      <c r="G68" s="172"/>
    </row>
    <row r="69" s="73" customFormat="1" spans="6:7">
      <c r="F69" s="172"/>
      <c r="G69" s="172"/>
    </row>
    <row r="70" s="73" customFormat="1" spans="6:7">
      <c r="F70" s="172"/>
      <c r="G70" s="172"/>
    </row>
    <row r="71" s="73" customFormat="1" spans="6:7">
      <c r="F71" s="172"/>
      <c r="G71" s="172"/>
    </row>
    <row r="72" s="73" customFormat="1" spans="6:7">
      <c r="F72" s="172"/>
      <c r="G72" s="172"/>
    </row>
    <row r="73" s="73" customFormat="1" spans="6:7">
      <c r="F73" s="172"/>
      <c r="G73" s="172"/>
    </row>
    <row r="74" s="73" customFormat="1" spans="6:7">
      <c r="F74" s="172"/>
      <c r="G74" s="172"/>
    </row>
    <row r="75" s="73" customFormat="1" spans="6:7">
      <c r="F75" s="172"/>
      <c r="G75" s="172"/>
    </row>
    <row r="76" s="73" customFormat="1" spans="6:7">
      <c r="F76" s="172"/>
      <c r="G76" s="172"/>
    </row>
    <row r="77" s="73" customFormat="1" spans="6:7">
      <c r="F77" s="172"/>
      <c r="G77" s="172"/>
    </row>
    <row r="78" s="73" customFormat="1" spans="6:7">
      <c r="F78" s="172"/>
      <c r="G78" s="172"/>
    </row>
    <row r="79" s="73" customFormat="1" spans="6:7">
      <c r="F79" s="172"/>
      <c r="G79" s="172"/>
    </row>
    <row r="80" s="73" customFormat="1" spans="6:7">
      <c r="F80" s="172"/>
      <c r="G80" s="172"/>
    </row>
    <row r="81" s="73" customFormat="1" spans="6:7">
      <c r="F81" s="172"/>
      <c r="G81" s="172"/>
    </row>
    <row r="82" s="73" customFormat="1" spans="6:7">
      <c r="F82" s="172"/>
      <c r="G82" s="172"/>
    </row>
    <row r="83" s="73" customFormat="1" spans="6:7">
      <c r="F83" s="172"/>
      <c r="G83" s="172"/>
    </row>
    <row r="84" s="73" customFormat="1" spans="6:7">
      <c r="F84" s="172"/>
      <c r="G84" s="172"/>
    </row>
    <row r="85" s="73" customFormat="1" spans="6:7">
      <c r="F85" s="172"/>
      <c r="G85" s="172"/>
    </row>
    <row r="86" s="73" customFormat="1" spans="6:7">
      <c r="F86" s="172"/>
      <c r="G86" s="172"/>
    </row>
    <row r="87" s="73" customFormat="1" spans="6:7">
      <c r="F87" s="172"/>
      <c r="G87" s="172"/>
    </row>
    <row r="88" s="73" customFormat="1" spans="6:7">
      <c r="F88" s="172"/>
      <c r="G88" s="172"/>
    </row>
    <row r="89" s="73" customFormat="1" spans="6:7">
      <c r="F89" s="172"/>
      <c r="G89" s="172"/>
    </row>
    <row r="90" s="73" customFormat="1" spans="6:7">
      <c r="F90" s="172"/>
      <c r="G90" s="172"/>
    </row>
    <row r="91" s="73" customFormat="1" spans="6:7">
      <c r="F91" s="172"/>
      <c r="G91" s="172"/>
    </row>
    <row r="92" s="73" customFormat="1" spans="6:7">
      <c r="F92" s="172"/>
      <c r="G92" s="172"/>
    </row>
    <row r="93" s="73" customFormat="1" spans="6:7">
      <c r="F93" s="172"/>
      <c r="G93" s="172"/>
    </row>
    <row r="94" s="73" customFormat="1" spans="6:7">
      <c r="F94" s="172"/>
      <c r="G94" s="172"/>
    </row>
    <row r="95" s="73" customFormat="1" spans="6:7">
      <c r="F95" s="172"/>
      <c r="G95" s="172"/>
    </row>
    <row r="96" s="73" customFormat="1" spans="6:7">
      <c r="F96" s="172"/>
      <c r="G96" s="172"/>
    </row>
    <row r="97" s="73" customFormat="1" spans="6:7">
      <c r="F97" s="172"/>
      <c r="G97" s="172"/>
    </row>
    <row r="98" s="73" customFormat="1" spans="6:7">
      <c r="F98" s="172"/>
      <c r="G98" s="172"/>
    </row>
    <row r="99" s="73" customFormat="1" spans="6:7">
      <c r="F99" s="172"/>
      <c r="G99" s="172"/>
    </row>
    <row r="100" s="73" customFormat="1" spans="6:7">
      <c r="F100" s="172"/>
      <c r="G100" s="172"/>
    </row>
    <row r="101" s="73" customFormat="1" spans="6:7">
      <c r="F101" s="172"/>
      <c r="G101" s="172"/>
    </row>
    <row r="102" s="73" customFormat="1" spans="6:7">
      <c r="F102" s="172"/>
      <c r="G102" s="172"/>
    </row>
    <row r="103" s="73" customFormat="1" spans="6:7">
      <c r="F103" s="172"/>
      <c r="G103" s="172"/>
    </row>
    <row r="104" s="73" customFormat="1" spans="6:7">
      <c r="F104" s="172"/>
      <c r="G104" s="172"/>
    </row>
    <row r="105" s="73" customFormat="1" spans="6:7">
      <c r="F105" s="172"/>
      <c r="G105" s="172"/>
    </row>
    <row r="106" s="73" customFormat="1" spans="6:7">
      <c r="F106" s="172"/>
      <c r="G106" s="172"/>
    </row>
    <row r="107" s="73" customFormat="1" spans="6:7">
      <c r="F107" s="172"/>
      <c r="G107" s="172"/>
    </row>
    <row r="108" s="73" customFormat="1" spans="6:7">
      <c r="F108" s="172"/>
      <c r="G108" s="172"/>
    </row>
    <row r="109" s="73" customFormat="1" spans="6:7">
      <c r="F109" s="172"/>
      <c r="G109" s="172"/>
    </row>
    <row r="110" s="73" customFormat="1" spans="6:7">
      <c r="F110" s="172"/>
      <c r="G110" s="172"/>
    </row>
    <row r="111" s="73" customFormat="1" spans="6:7">
      <c r="F111" s="172"/>
      <c r="G111" s="172"/>
    </row>
    <row r="112" s="73" customFormat="1" spans="6:7">
      <c r="F112" s="172"/>
      <c r="G112" s="172"/>
    </row>
    <row r="113" s="73" customFormat="1" spans="6:7">
      <c r="F113" s="172"/>
      <c r="G113" s="172"/>
    </row>
    <row r="114" s="73" customFormat="1" spans="6:7">
      <c r="F114" s="172"/>
      <c r="G114" s="172"/>
    </row>
    <row r="115" s="73" customFormat="1" spans="6:7">
      <c r="F115" s="172"/>
      <c r="G115" s="172"/>
    </row>
    <row r="116" s="73" customFormat="1" spans="6:7">
      <c r="F116" s="172"/>
      <c r="G116" s="172"/>
    </row>
    <row r="117" s="73" customFormat="1" spans="6:7">
      <c r="F117" s="172"/>
      <c r="G117" s="172"/>
    </row>
    <row r="118" s="73" customFormat="1" spans="6:7">
      <c r="F118" s="172"/>
      <c r="G118" s="172"/>
    </row>
    <row r="119" s="72" customFormat="1" spans="1:14">
      <c r="A119" s="73"/>
      <c r="B119" s="73"/>
      <c r="C119" s="73"/>
      <c r="D119" s="73"/>
      <c r="F119" s="227"/>
      <c r="G119" s="227"/>
      <c r="H119" s="73"/>
      <c r="I119" s="73"/>
      <c r="J119" s="73"/>
      <c r="K119" s="73"/>
      <c r="L119" s="73"/>
      <c r="M119" s="73"/>
      <c r="N119" s="73"/>
    </row>
    <row r="120" s="72" customFormat="1" spans="6:14">
      <c r="F120" s="227"/>
      <c r="G120" s="227"/>
      <c r="H120" s="73"/>
      <c r="I120" s="73"/>
      <c r="J120" s="73"/>
      <c r="K120" s="73"/>
      <c r="L120" s="73"/>
      <c r="M120" s="73"/>
      <c r="N120" s="73"/>
    </row>
    <row r="121" s="72" customFormat="1" spans="6:14">
      <c r="F121" s="227"/>
      <c r="G121" s="227"/>
      <c r="H121" s="73"/>
      <c r="I121" s="73"/>
      <c r="J121" s="73"/>
      <c r="K121" s="73"/>
      <c r="L121" s="73"/>
      <c r="M121" s="73"/>
      <c r="N121" s="73"/>
    </row>
    <row r="122" s="72" customFormat="1" spans="6:14">
      <c r="F122" s="227"/>
      <c r="G122" s="227"/>
      <c r="H122" s="73"/>
      <c r="I122" s="73"/>
      <c r="J122" s="73"/>
      <c r="K122" s="73"/>
      <c r="L122" s="73"/>
      <c r="M122" s="73"/>
      <c r="N122" s="73"/>
    </row>
    <row r="123" s="72" customFormat="1" spans="6:14">
      <c r="F123" s="227"/>
      <c r="G123" s="227"/>
      <c r="H123" s="73"/>
      <c r="I123" s="73"/>
      <c r="J123" s="73"/>
      <c r="K123" s="73"/>
      <c r="L123" s="73"/>
      <c r="M123" s="73"/>
      <c r="N123" s="73"/>
    </row>
    <row r="124" s="72" customFormat="1" spans="6:14">
      <c r="F124" s="227"/>
      <c r="G124" s="227"/>
      <c r="H124" s="73"/>
      <c r="I124" s="73"/>
      <c r="J124" s="73"/>
      <c r="K124" s="73"/>
      <c r="L124" s="73"/>
      <c r="M124" s="73"/>
      <c r="N124" s="73"/>
    </row>
    <row r="125" s="72" customFormat="1" spans="6:14">
      <c r="F125" s="227"/>
      <c r="G125" s="227"/>
      <c r="H125" s="73"/>
      <c r="I125" s="73"/>
      <c r="J125" s="73"/>
      <c r="K125" s="73"/>
      <c r="L125" s="73"/>
      <c r="M125" s="73"/>
      <c r="N125" s="73"/>
    </row>
    <row r="126" s="72" customFormat="1" spans="6:14">
      <c r="F126" s="227"/>
      <c r="G126" s="227"/>
      <c r="H126" s="73"/>
      <c r="I126" s="73"/>
      <c r="J126" s="73"/>
      <c r="K126" s="73"/>
      <c r="L126" s="73"/>
      <c r="M126" s="73"/>
      <c r="N126" s="73"/>
    </row>
    <row r="127" s="72" customFormat="1" spans="6:14">
      <c r="F127" s="227"/>
      <c r="G127" s="227"/>
      <c r="H127" s="73"/>
      <c r="I127" s="73"/>
      <c r="J127" s="73"/>
      <c r="K127" s="73"/>
      <c r="L127" s="73"/>
      <c r="M127" s="73"/>
      <c r="N127" s="73"/>
    </row>
    <row r="128" s="72" customFormat="1" spans="6:14">
      <c r="F128" s="227"/>
      <c r="G128" s="227"/>
      <c r="H128" s="73"/>
      <c r="I128" s="73"/>
      <c r="J128" s="73"/>
      <c r="K128" s="73"/>
      <c r="L128" s="73"/>
      <c r="M128" s="73"/>
      <c r="N128" s="73"/>
    </row>
    <row r="129" s="72" customFormat="1" spans="6:14">
      <c r="F129" s="227"/>
      <c r="G129" s="227"/>
      <c r="H129" s="73"/>
      <c r="I129" s="73"/>
      <c r="J129" s="73"/>
      <c r="K129" s="73"/>
      <c r="L129" s="73"/>
      <c r="M129" s="73"/>
      <c r="N129" s="73"/>
    </row>
    <row r="130" s="72" customFormat="1" spans="6:14">
      <c r="F130" s="227"/>
      <c r="G130" s="227"/>
      <c r="H130" s="73"/>
      <c r="I130" s="73"/>
      <c r="J130" s="73"/>
      <c r="K130" s="73"/>
      <c r="L130" s="73"/>
      <c r="M130" s="73"/>
      <c r="N130" s="73"/>
    </row>
    <row r="131" s="72" customFormat="1" spans="6:14">
      <c r="F131" s="227"/>
      <c r="G131" s="227"/>
      <c r="H131" s="73"/>
      <c r="I131" s="73"/>
      <c r="J131" s="73"/>
      <c r="K131" s="73"/>
      <c r="L131" s="73"/>
      <c r="M131" s="73"/>
      <c r="N131" s="73"/>
    </row>
    <row r="132" s="72" customFormat="1" spans="6:13">
      <c r="F132" s="227"/>
      <c r="G132" s="227"/>
      <c r="H132" s="73"/>
      <c r="I132" s="73"/>
      <c r="J132" s="73"/>
      <c r="K132" s="73"/>
      <c r="L132" s="73"/>
      <c r="M132" s="73"/>
    </row>
    <row r="133" s="72" customFormat="1" spans="6:13">
      <c r="F133" s="227"/>
      <c r="G133" s="227"/>
      <c r="H133" s="73"/>
      <c r="I133" s="73"/>
      <c r="J133" s="73"/>
      <c r="K133" s="73"/>
      <c r="L133" s="73"/>
      <c r="M133" s="73"/>
    </row>
    <row r="134" s="72" customFormat="1" spans="6:13">
      <c r="F134" s="227"/>
      <c r="G134" s="227"/>
      <c r="H134" s="73"/>
      <c r="I134" s="73"/>
      <c r="J134" s="73"/>
      <c r="K134" s="73"/>
      <c r="L134" s="73"/>
      <c r="M134" s="73"/>
    </row>
    <row r="135" s="72" customFormat="1" spans="6:13">
      <c r="F135" s="227"/>
      <c r="G135" s="227"/>
      <c r="H135" s="73"/>
      <c r="I135" s="73"/>
      <c r="J135" s="73"/>
      <c r="K135" s="73"/>
      <c r="L135" s="73"/>
      <c r="M135" s="73"/>
    </row>
    <row r="136" s="72" customFormat="1" spans="6:13">
      <c r="F136" s="227"/>
      <c r="G136" s="227"/>
      <c r="H136" s="73"/>
      <c r="I136" s="73"/>
      <c r="J136" s="73"/>
      <c r="K136" s="73"/>
      <c r="L136" s="73"/>
      <c r="M136" s="73"/>
    </row>
    <row r="137" s="72" customFormat="1" spans="6:13">
      <c r="F137" s="227"/>
      <c r="G137" s="227"/>
      <c r="H137" s="73"/>
      <c r="I137" s="73"/>
      <c r="J137" s="73"/>
      <c r="K137" s="73"/>
      <c r="L137" s="73"/>
      <c r="M137" s="73"/>
    </row>
    <row r="138" s="72" customFormat="1" spans="6:7">
      <c r="F138" s="227"/>
      <c r="G138" s="227"/>
    </row>
    <row r="139" s="72" customFormat="1" spans="6:7">
      <c r="F139" s="227"/>
      <c r="G139" s="227"/>
    </row>
    <row r="140" s="72" customFormat="1" spans="6:7">
      <c r="F140" s="227"/>
      <c r="G140" s="227"/>
    </row>
    <row r="141" s="72" customFormat="1" spans="6:7">
      <c r="F141" s="227"/>
      <c r="G141" s="227"/>
    </row>
    <row r="142" s="72" customFormat="1" spans="6:7">
      <c r="F142" s="227"/>
      <c r="G142" s="227"/>
    </row>
    <row r="143" s="72" customFormat="1" spans="6:7">
      <c r="F143" s="227"/>
      <c r="G143" s="227"/>
    </row>
    <row r="144" s="72" customFormat="1" spans="6:7">
      <c r="F144" s="227"/>
      <c r="G144" s="227"/>
    </row>
    <row r="145" s="72" customFormat="1" spans="6:7">
      <c r="F145" s="227"/>
      <c r="G145" s="227"/>
    </row>
    <row r="146" s="72" customFormat="1" spans="6:7">
      <c r="F146" s="227"/>
      <c r="G146" s="227"/>
    </row>
    <row r="147" s="72" customFormat="1" spans="6:7">
      <c r="F147" s="227"/>
      <c r="G147" s="227"/>
    </row>
    <row r="148" s="72" customFormat="1" spans="6:7">
      <c r="F148" s="227"/>
      <c r="G148" s="227"/>
    </row>
    <row r="149" s="72" customFormat="1" spans="6:7">
      <c r="F149" s="227"/>
      <c r="G149" s="227"/>
    </row>
    <row r="150" s="72" customFormat="1" spans="6:7">
      <c r="F150" s="227"/>
      <c r="G150" s="227"/>
    </row>
    <row r="151" s="72" customFormat="1" spans="6:7">
      <c r="F151" s="227"/>
      <c r="G151" s="227"/>
    </row>
    <row r="152" s="72" customFormat="1" spans="6:7">
      <c r="F152" s="227"/>
      <c r="G152" s="227"/>
    </row>
    <row r="153" s="72" customFormat="1" spans="6:7">
      <c r="F153" s="227"/>
      <c r="G153" s="227"/>
    </row>
    <row r="154" s="72" customFormat="1" spans="6:7">
      <c r="F154" s="227"/>
      <c r="G154" s="227"/>
    </row>
    <row r="155" s="72" customFormat="1" spans="6:7">
      <c r="F155" s="227"/>
      <c r="G155" s="227"/>
    </row>
    <row r="156" s="72" customFormat="1" spans="6:7">
      <c r="F156" s="227"/>
      <c r="G156" s="227"/>
    </row>
    <row r="157" s="72" customFormat="1" spans="6:7">
      <c r="F157" s="227"/>
      <c r="G157" s="227"/>
    </row>
    <row r="158" s="72" customFormat="1" spans="6:7">
      <c r="F158" s="227"/>
      <c r="G158" s="227"/>
    </row>
    <row r="159" s="72" customFormat="1" spans="6:7">
      <c r="F159" s="227"/>
      <c r="G159" s="227"/>
    </row>
    <row r="160" s="72" customFormat="1" spans="6:7">
      <c r="F160" s="227"/>
      <c r="G160" s="227"/>
    </row>
    <row r="161" s="72" customFormat="1" spans="6:7">
      <c r="F161" s="227"/>
      <c r="G161" s="227"/>
    </row>
    <row r="162" s="72" customFormat="1" spans="6:7">
      <c r="F162" s="227"/>
      <c r="G162" s="227"/>
    </row>
    <row r="163" s="72" customFormat="1" spans="6:7">
      <c r="F163" s="227"/>
      <c r="G163" s="227"/>
    </row>
    <row r="164" s="72" customFormat="1" spans="6:7">
      <c r="F164" s="227"/>
      <c r="G164" s="227"/>
    </row>
    <row r="165" s="72" customFormat="1" spans="6:7">
      <c r="F165" s="227"/>
      <c r="G165" s="227"/>
    </row>
    <row r="166" s="72" customFormat="1" spans="6:7">
      <c r="F166" s="227"/>
      <c r="G166" s="227"/>
    </row>
    <row r="167" s="72" customFormat="1" spans="6:7">
      <c r="F167" s="227"/>
      <c r="G167" s="227"/>
    </row>
    <row r="168" s="72" customFormat="1" spans="6:7">
      <c r="F168" s="227"/>
      <c r="G168" s="227"/>
    </row>
    <row r="169" s="72" customFormat="1" spans="6:7">
      <c r="F169" s="227"/>
      <c r="G169" s="227"/>
    </row>
    <row r="170" s="72" customFormat="1" spans="6:7">
      <c r="F170" s="227"/>
      <c r="G170" s="227"/>
    </row>
    <row r="171" s="72" customFormat="1" spans="6:7">
      <c r="F171" s="227"/>
      <c r="G171" s="227"/>
    </row>
    <row r="172" s="72" customFormat="1" spans="6:7">
      <c r="F172" s="227"/>
      <c r="G172" s="227"/>
    </row>
    <row r="173" s="72" customFormat="1" spans="6:7">
      <c r="F173" s="227"/>
      <c r="G173" s="227"/>
    </row>
    <row r="174" s="72" customFormat="1" spans="6:7">
      <c r="F174" s="227"/>
      <c r="G174" s="227"/>
    </row>
    <row r="175" s="72" customFormat="1" spans="6:7">
      <c r="F175" s="227"/>
      <c r="G175" s="227"/>
    </row>
    <row r="176" s="72" customFormat="1" spans="6:7">
      <c r="F176" s="227"/>
      <c r="G176" s="227"/>
    </row>
    <row r="177" s="72" customFormat="1" spans="6:7">
      <c r="F177" s="227"/>
      <c r="G177" s="227"/>
    </row>
    <row r="178" s="72" customFormat="1" spans="6:7">
      <c r="F178" s="227"/>
      <c r="G178" s="227"/>
    </row>
    <row r="179" s="72" customFormat="1" spans="6:7">
      <c r="F179" s="227"/>
      <c r="G179" s="227"/>
    </row>
    <row r="180" s="72" customFormat="1" spans="6:7">
      <c r="F180" s="227"/>
      <c r="G180" s="227"/>
    </row>
    <row r="181" s="72" customFormat="1" spans="6:7">
      <c r="F181" s="227"/>
      <c r="G181" s="227"/>
    </row>
    <row r="182" s="72" customFormat="1" spans="6:7">
      <c r="F182" s="227"/>
      <c r="G182" s="227"/>
    </row>
    <row r="183" s="72" customFormat="1" spans="6:7">
      <c r="F183" s="227"/>
      <c r="G183" s="227"/>
    </row>
    <row r="184" s="72" customFormat="1" spans="6:7">
      <c r="F184" s="227"/>
      <c r="G184" s="227"/>
    </row>
    <row r="185" s="72" customFormat="1" spans="6:7">
      <c r="F185" s="227"/>
      <c r="G185" s="227"/>
    </row>
    <row r="186" s="72" customFormat="1" spans="6:7">
      <c r="F186" s="227"/>
      <c r="G186" s="227"/>
    </row>
    <row r="187" s="72" customFormat="1" spans="6:7">
      <c r="F187" s="227"/>
      <c r="G187" s="227"/>
    </row>
    <row r="188" s="72" customFormat="1" spans="6:7">
      <c r="F188" s="227"/>
      <c r="G188" s="227"/>
    </row>
    <row r="189" s="72" customFormat="1" spans="6:7">
      <c r="F189" s="227"/>
      <c r="G189" s="227"/>
    </row>
    <row r="190" s="72" customFormat="1" spans="6:7">
      <c r="F190" s="227"/>
      <c r="G190" s="227"/>
    </row>
    <row r="191" s="72" customFormat="1" spans="6:7">
      <c r="F191" s="227"/>
      <c r="G191" s="227"/>
    </row>
    <row r="192" s="72" customFormat="1" spans="6:7">
      <c r="F192" s="227"/>
      <c r="G192" s="227"/>
    </row>
    <row r="193" s="72" customFormat="1" spans="6:7">
      <c r="F193" s="227"/>
      <c r="G193" s="227"/>
    </row>
    <row r="194" s="72" customFormat="1" spans="6:7">
      <c r="F194" s="227"/>
      <c r="G194" s="227"/>
    </row>
    <row r="195" s="72" customFormat="1" spans="6:7">
      <c r="F195" s="227"/>
      <c r="G195" s="227"/>
    </row>
    <row r="196" s="72" customFormat="1" spans="6:7">
      <c r="F196" s="227"/>
      <c r="G196" s="227"/>
    </row>
    <row r="197" s="72" customFormat="1" spans="6:7">
      <c r="F197" s="227"/>
      <c r="G197" s="227"/>
    </row>
    <row r="198" s="72" customFormat="1" spans="6:7">
      <c r="F198" s="227"/>
      <c r="G198" s="227"/>
    </row>
    <row r="199" s="72" customFormat="1" spans="6:7">
      <c r="F199" s="227"/>
      <c r="G199" s="227"/>
    </row>
    <row r="200" s="72" customFormat="1" spans="6:7">
      <c r="F200" s="227"/>
      <c r="G200" s="227"/>
    </row>
    <row r="201" s="72" customFormat="1" spans="6:7">
      <c r="F201" s="227"/>
      <c r="G201" s="227"/>
    </row>
    <row r="202" s="72" customFormat="1" spans="6:7">
      <c r="F202" s="227"/>
      <c r="G202" s="227"/>
    </row>
    <row r="203" s="72" customFormat="1" spans="6:7">
      <c r="F203" s="227"/>
      <c r="G203" s="227"/>
    </row>
    <row r="204" s="72" customFormat="1" spans="6:7">
      <c r="F204" s="227"/>
      <c r="G204" s="227"/>
    </row>
    <row r="205" s="72" customFormat="1" spans="6:7">
      <c r="F205" s="227"/>
      <c r="G205" s="227"/>
    </row>
    <row r="206" s="72" customFormat="1" spans="6:7">
      <c r="F206" s="227"/>
      <c r="G206" s="227"/>
    </row>
    <row r="207" s="72" customFormat="1" spans="6:7">
      <c r="F207" s="227"/>
      <c r="G207" s="227"/>
    </row>
    <row r="208" s="72" customFormat="1" spans="6:7">
      <c r="F208" s="227"/>
      <c r="G208" s="227"/>
    </row>
    <row r="209" s="72" customFormat="1" spans="6:7">
      <c r="F209" s="227"/>
      <c r="G209" s="227"/>
    </row>
    <row r="210" s="72" customFormat="1" spans="6:7">
      <c r="F210" s="227"/>
      <c r="G210" s="227"/>
    </row>
    <row r="211" s="72" customFormat="1" spans="6:7">
      <c r="F211" s="227"/>
      <c r="G211" s="227"/>
    </row>
    <row r="212" s="72" customFormat="1" spans="6:7">
      <c r="F212" s="227"/>
      <c r="G212" s="227"/>
    </row>
    <row r="213" s="72" customFormat="1" spans="6:7">
      <c r="F213" s="227"/>
      <c r="G213" s="227"/>
    </row>
    <row r="214" s="72" customFormat="1" spans="6:7">
      <c r="F214" s="227"/>
      <c r="G214" s="227"/>
    </row>
    <row r="215" s="72" customFormat="1" spans="6:7">
      <c r="F215" s="227"/>
      <c r="G215" s="227"/>
    </row>
    <row r="216" s="72" customFormat="1" spans="6:7">
      <c r="F216" s="227"/>
      <c r="G216" s="227"/>
    </row>
    <row r="217" s="72" customFormat="1" spans="6:7">
      <c r="F217" s="227"/>
      <c r="G217" s="227"/>
    </row>
    <row r="218" s="72" customFormat="1" spans="6:7">
      <c r="F218" s="227"/>
      <c r="G218" s="227"/>
    </row>
    <row r="219" s="72" customFormat="1" spans="6:7">
      <c r="F219" s="227"/>
      <c r="G219" s="227"/>
    </row>
    <row r="220" s="72" customFormat="1" spans="6:7">
      <c r="F220" s="227"/>
      <c r="G220" s="227"/>
    </row>
    <row r="221" s="72" customFormat="1" spans="6:7">
      <c r="F221" s="227"/>
      <c r="G221" s="227"/>
    </row>
    <row r="222" s="72" customFormat="1" spans="6:7">
      <c r="F222" s="227"/>
      <c r="G222" s="227"/>
    </row>
    <row r="223" s="72" customFormat="1" spans="6:7">
      <c r="F223" s="227"/>
      <c r="G223" s="227"/>
    </row>
    <row r="224" s="72" customFormat="1" spans="6:7">
      <c r="F224" s="227"/>
      <c r="G224" s="227"/>
    </row>
    <row r="225" s="72" customFormat="1" spans="6:7">
      <c r="F225" s="227"/>
      <c r="G225" s="227"/>
    </row>
    <row r="226" s="72" customFormat="1" spans="6:7">
      <c r="F226" s="227"/>
      <c r="G226" s="227"/>
    </row>
    <row r="227" s="72" customFormat="1" spans="6:7">
      <c r="F227" s="227"/>
      <c r="G227" s="227"/>
    </row>
    <row r="228" s="72" customFormat="1" spans="6:7">
      <c r="F228" s="227"/>
      <c r="G228" s="227"/>
    </row>
    <row r="229" s="72" customFormat="1" spans="6:7">
      <c r="F229" s="227"/>
      <c r="G229" s="227"/>
    </row>
    <row r="230" s="72" customFormat="1" spans="6:7">
      <c r="F230" s="227"/>
      <c r="G230" s="227"/>
    </row>
    <row r="231" s="72" customFormat="1" spans="6:7">
      <c r="F231" s="227"/>
      <c r="G231" s="227"/>
    </row>
    <row r="232" s="72" customFormat="1" spans="6:7">
      <c r="F232" s="227"/>
      <c r="G232" s="227"/>
    </row>
    <row r="233" s="72" customFormat="1" spans="6:7">
      <c r="F233" s="227"/>
      <c r="G233" s="227"/>
    </row>
    <row r="234" s="72" customFormat="1" spans="6:7">
      <c r="F234" s="227"/>
      <c r="G234" s="227"/>
    </row>
    <row r="235" s="72" customFormat="1" spans="6:7">
      <c r="F235" s="227"/>
      <c r="G235" s="227"/>
    </row>
    <row r="236" s="72" customFormat="1" spans="6:7">
      <c r="F236" s="227"/>
      <c r="G236" s="227"/>
    </row>
    <row r="237" s="72" customFormat="1" spans="6:7">
      <c r="F237" s="227"/>
      <c r="G237" s="227"/>
    </row>
    <row r="238" s="72" customFormat="1" spans="6:7">
      <c r="F238" s="227"/>
      <c r="G238" s="227"/>
    </row>
    <row r="239" s="72" customFormat="1" spans="6:7">
      <c r="F239" s="227"/>
      <c r="G239" s="227"/>
    </row>
    <row r="240" s="72" customFormat="1" spans="6:7">
      <c r="F240" s="227"/>
      <c r="G240" s="227"/>
    </row>
    <row r="241" s="72" customFormat="1" spans="6:7">
      <c r="F241" s="227"/>
      <c r="G241" s="227"/>
    </row>
    <row r="242" s="72" customFormat="1" spans="6:7">
      <c r="F242" s="227"/>
      <c r="G242" s="227"/>
    </row>
    <row r="243" s="72" customFormat="1" spans="6:7">
      <c r="F243" s="227"/>
      <c r="G243" s="227"/>
    </row>
    <row r="244" s="72" customFormat="1" spans="6:7">
      <c r="F244" s="227"/>
      <c r="G244" s="227"/>
    </row>
    <row r="245" s="72" customFormat="1" spans="6:7">
      <c r="F245" s="227"/>
      <c r="G245" s="227"/>
    </row>
    <row r="246" s="72" customFormat="1" spans="6:7">
      <c r="F246" s="227"/>
      <c r="G246" s="227"/>
    </row>
    <row r="247" s="72" customFormat="1" spans="6:7">
      <c r="F247" s="227"/>
      <c r="G247" s="227"/>
    </row>
    <row r="248" s="72" customFormat="1" spans="6:7">
      <c r="F248" s="227"/>
      <c r="G248" s="227"/>
    </row>
    <row r="249" s="72" customFormat="1" spans="6:7">
      <c r="F249" s="227"/>
      <c r="G249" s="227"/>
    </row>
    <row r="250" s="72" customFormat="1" spans="6:7">
      <c r="F250" s="227"/>
      <c r="G250" s="227"/>
    </row>
    <row r="251" s="72" customFormat="1" spans="6:7">
      <c r="F251" s="227"/>
      <c r="G251" s="227"/>
    </row>
    <row r="252" s="72" customFormat="1" spans="6:7">
      <c r="F252" s="227"/>
      <c r="G252" s="227"/>
    </row>
    <row r="253" s="72" customFormat="1" spans="6:7">
      <c r="F253" s="227"/>
      <c r="G253" s="227"/>
    </row>
    <row r="254" s="72" customFormat="1" spans="6:7">
      <c r="F254" s="227"/>
      <c r="G254" s="227"/>
    </row>
    <row r="255" s="72" customFormat="1" spans="6:7">
      <c r="F255" s="227"/>
      <c r="G255" s="227"/>
    </row>
    <row r="256" s="72" customFormat="1" spans="6:7">
      <c r="F256" s="227"/>
      <c r="G256" s="227"/>
    </row>
    <row r="257" s="72" customFormat="1" spans="6:7">
      <c r="F257" s="227"/>
      <c r="G257" s="227"/>
    </row>
    <row r="258" s="72" customFormat="1" spans="6:7">
      <c r="F258" s="227"/>
      <c r="G258" s="227"/>
    </row>
    <row r="259" s="72" customFormat="1" spans="6:7">
      <c r="F259" s="227"/>
      <c r="G259" s="227"/>
    </row>
    <row r="260" s="72" customFormat="1" spans="6:7">
      <c r="F260" s="227"/>
      <c r="G260" s="227"/>
    </row>
    <row r="261" s="72" customFormat="1" spans="6:7">
      <c r="F261" s="227"/>
      <c r="G261" s="227"/>
    </row>
    <row r="262" s="72" customFormat="1" spans="6:7">
      <c r="F262" s="227"/>
      <c r="G262" s="227"/>
    </row>
    <row r="263" s="72" customFormat="1" spans="6:7">
      <c r="F263" s="227"/>
      <c r="G263" s="227"/>
    </row>
    <row r="264" s="72" customFormat="1" spans="6:7">
      <c r="F264" s="227"/>
      <c r="G264" s="227"/>
    </row>
    <row r="265" s="72" customFormat="1" spans="6:7">
      <c r="F265" s="227"/>
      <c r="G265" s="227"/>
    </row>
    <row r="266" s="72" customFormat="1" spans="6:7">
      <c r="F266" s="227"/>
      <c r="G266" s="227"/>
    </row>
    <row r="267" s="72" customFormat="1" spans="6:7">
      <c r="F267" s="227"/>
      <c r="G267" s="227"/>
    </row>
    <row r="268" s="72" customFormat="1" spans="6:7">
      <c r="F268" s="227"/>
      <c r="G268" s="227"/>
    </row>
    <row r="269" s="72" customFormat="1" spans="6:7">
      <c r="F269" s="227"/>
      <c r="G269" s="227"/>
    </row>
    <row r="270" s="72" customFormat="1" spans="6:7">
      <c r="F270" s="227"/>
      <c r="G270" s="227"/>
    </row>
    <row r="271" s="72" customFormat="1" spans="6:7">
      <c r="F271" s="227"/>
      <c r="G271" s="227"/>
    </row>
    <row r="272" s="72" customFormat="1" spans="6:7">
      <c r="F272" s="227"/>
      <c r="G272" s="227"/>
    </row>
    <row r="273" s="72" customFormat="1" spans="6:7">
      <c r="F273" s="227"/>
      <c r="G273" s="227"/>
    </row>
    <row r="274" s="72" customFormat="1" spans="6:7">
      <c r="F274" s="227"/>
      <c r="G274" s="227"/>
    </row>
    <row r="275" s="72" customFormat="1" spans="6:7">
      <c r="F275" s="227"/>
      <c r="G275" s="227"/>
    </row>
    <row r="276" s="72" customFormat="1" spans="6:7">
      <c r="F276" s="227"/>
      <c r="G276" s="227"/>
    </row>
    <row r="277" s="72" customFormat="1" spans="6:7">
      <c r="F277" s="227"/>
      <c r="G277" s="227"/>
    </row>
    <row r="278" s="72" customFormat="1" spans="6:7">
      <c r="F278" s="227"/>
      <c r="G278" s="227"/>
    </row>
    <row r="279" s="72" customFormat="1" spans="6:7">
      <c r="F279" s="227"/>
      <c r="G279" s="227"/>
    </row>
    <row r="280" s="72" customFormat="1" spans="6:7">
      <c r="F280" s="227"/>
      <c r="G280" s="227"/>
    </row>
    <row r="281" s="72" customFormat="1" spans="6:7">
      <c r="F281" s="227"/>
      <c r="G281" s="227"/>
    </row>
    <row r="282" s="72" customFormat="1" spans="6:7">
      <c r="F282" s="227"/>
      <c r="G282" s="227"/>
    </row>
    <row r="283" s="72" customFormat="1" spans="6:7">
      <c r="F283" s="227"/>
      <c r="G283" s="227"/>
    </row>
    <row r="284" s="72" customFormat="1" spans="6:7">
      <c r="F284" s="227"/>
      <c r="G284" s="227"/>
    </row>
    <row r="285" s="72" customFormat="1" spans="6:7">
      <c r="F285" s="227"/>
      <c r="G285" s="227"/>
    </row>
    <row r="286" s="72" customFormat="1" spans="6:7">
      <c r="F286" s="227"/>
      <c r="G286" s="227"/>
    </row>
    <row r="287" s="72" customFormat="1" spans="6:7">
      <c r="F287" s="227"/>
      <c r="G287" s="227"/>
    </row>
    <row r="288" s="72" customFormat="1" spans="6:7">
      <c r="F288" s="227"/>
      <c r="G288" s="227"/>
    </row>
    <row r="289" s="72" customFormat="1" spans="6:7">
      <c r="F289" s="227"/>
      <c r="G289" s="227"/>
    </row>
    <row r="290" s="72" customFormat="1" spans="6:7">
      <c r="F290" s="227"/>
      <c r="G290" s="227"/>
    </row>
    <row r="291" s="72" customFormat="1" spans="6:7">
      <c r="F291" s="227"/>
      <c r="G291" s="227"/>
    </row>
    <row r="292" s="72" customFormat="1" spans="6:7">
      <c r="F292" s="227"/>
      <c r="G292" s="227"/>
    </row>
    <row r="293" s="72" customFormat="1" spans="6:7">
      <c r="F293" s="227"/>
      <c r="G293" s="227"/>
    </row>
    <row r="294" s="72" customFormat="1" spans="6:7">
      <c r="F294" s="227"/>
      <c r="G294" s="227"/>
    </row>
    <row r="295" s="72" customFormat="1" spans="6:7">
      <c r="F295" s="227"/>
      <c r="G295" s="227"/>
    </row>
    <row r="296" s="72" customFormat="1" spans="6:7">
      <c r="F296" s="227"/>
      <c r="G296" s="227"/>
    </row>
    <row r="297" s="72" customFormat="1" spans="6:7">
      <c r="F297" s="227"/>
      <c r="G297" s="227"/>
    </row>
    <row r="298" s="72" customFormat="1" spans="6:7">
      <c r="F298" s="227"/>
      <c r="G298" s="227"/>
    </row>
    <row r="299" s="72" customFormat="1" spans="6:7">
      <c r="F299" s="227"/>
      <c r="G299" s="227"/>
    </row>
    <row r="300" s="72" customFormat="1" spans="6:7">
      <c r="F300" s="227"/>
      <c r="G300" s="227"/>
    </row>
    <row r="301" s="72" customFormat="1" spans="6:7">
      <c r="F301" s="227"/>
      <c r="G301" s="227"/>
    </row>
    <row r="302" s="72" customFormat="1" spans="6:7">
      <c r="F302" s="227"/>
      <c r="G302" s="227"/>
    </row>
    <row r="303" s="72" customFormat="1" spans="6:7">
      <c r="F303" s="227"/>
      <c r="G303" s="227"/>
    </row>
    <row r="304" s="72" customFormat="1" spans="6:7">
      <c r="F304" s="227"/>
      <c r="G304" s="227"/>
    </row>
    <row r="305" s="72" customFormat="1" spans="6:7">
      <c r="F305" s="227"/>
      <c r="G305" s="227"/>
    </row>
    <row r="306" s="72" customFormat="1" spans="6:7">
      <c r="F306" s="227"/>
      <c r="G306" s="227"/>
    </row>
    <row r="307" s="72" customFormat="1" spans="6:7">
      <c r="F307" s="227"/>
      <c r="G307" s="227"/>
    </row>
    <row r="308" s="72" customFormat="1" spans="6:7">
      <c r="F308" s="227"/>
      <c r="G308" s="227"/>
    </row>
    <row r="309" s="72" customFormat="1" spans="6:7">
      <c r="F309" s="227"/>
      <c r="G309" s="227"/>
    </row>
    <row r="310" s="72" customFormat="1" spans="6:7">
      <c r="F310" s="227"/>
      <c r="G310" s="227"/>
    </row>
    <row r="311" s="72" customFormat="1" spans="6:7">
      <c r="F311" s="227"/>
      <c r="G311" s="227"/>
    </row>
    <row r="312" s="72" customFormat="1" spans="6:7">
      <c r="F312" s="227"/>
      <c r="G312" s="227"/>
    </row>
    <row r="313" s="72" customFormat="1" spans="6:7">
      <c r="F313" s="227"/>
      <c r="G313" s="227"/>
    </row>
    <row r="314" s="72" customFormat="1" spans="6:7">
      <c r="F314" s="227"/>
      <c r="G314" s="227"/>
    </row>
    <row r="315" s="72" customFormat="1" spans="6:7">
      <c r="F315" s="227"/>
      <c r="G315" s="227"/>
    </row>
    <row r="316" s="72" customFormat="1" spans="6:7">
      <c r="F316" s="227"/>
      <c r="G316" s="227"/>
    </row>
    <row r="317" s="72" customFormat="1" spans="6:7">
      <c r="F317" s="227"/>
      <c r="G317" s="227"/>
    </row>
    <row r="318" s="72" customFormat="1" spans="6:7">
      <c r="F318" s="227"/>
      <c r="G318" s="227"/>
    </row>
    <row r="319" s="72" customFormat="1" spans="6:7">
      <c r="F319" s="227"/>
      <c r="G319" s="227"/>
    </row>
    <row r="320" s="72" customFormat="1" spans="6:7">
      <c r="F320" s="227"/>
      <c r="G320" s="227"/>
    </row>
    <row r="321" s="72" customFormat="1" spans="6:7">
      <c r="F321" s="227"/>
      <c r="G321" s="227"/>
    </row>
    <row r="322" s="72" customFormat="1" spans="6:7">
      <c r="F322" s="227"/>
      <c r="G322" s="227"/>
    </row>
    <row r="323" s="72" customFormat="1" spans="6:7">
      <c r="F323" s="227"/>
      <c r="G323" s="227"/>
    </row>
    <row r="324" s="72" customFormat="1" spans="6:7">
      <c r="F324" s="227"/>
      <c r="G324" s="227"/>
    </row>
    <row r="325" s="72" customFormat="1" spans="6:7">
      <c r="F325" s="227"/>
      <c r="G325" s="227"/>
    </row>
    <row r="326" s="72" customFormat="1" spans="6:7">
      <c r="F326" s="227"/>
      <c r="G326" s="227"/>
    </row>
    <row r="327" s="72" customFormat="1" spans="6:7">
      <c r="F327" s="227"/>
      <c r="G327" s="227"/>
    </row>
    <row r="328" s="72" customFormat="1" spans="6:7">
      <c r="F328" s="227"/>
      <c r="G328" s="227"/>
    </row>
    <row r="329" s="72" customFormat="1" spans="6:7">
      <c r="F329" s="227"/>
      <c r="G329" s="227"/>
    </row>
    <row r="330" s="72" customFormat="1" spans="6:7">
      <c r="F330" s="227"/>
      <c r="G330" s="227"/>
    </row>
    <row r="331" s="72" customFormat="1" spans="6:7">
      <c r="F331" s="227"/>
      <c r="G331" s="227"/>
    </row>
    <row r="332" s="72" customFormat="1" spans="6:7">
      <c r="F332" s="227"/>
      <c r="G332" s="227"/>
    </row>
    <row r="333" s="72" customFormat="1" spans="6:7">
      <c r="F333" s="227"/>
      <c r="G333" s="227"/>
    </row>
    <row r="334" s="72" customFormat="1" spans="6:7">
      <c r="F334" s="227"/>
      <c r="G334" s="227"/>
    </row>
    <row r="335" s="72" customFormat="1" spans="6:7">
      <c r="F335" s="227"/>
      <c r="G335" s="227"/>
    </row>
    <row r="336" s="72" customFormat="1" spans="6:7">
      <c r="F336" s="227"/>
      <c r="G336" s="227"/>
    </row>
    <row r="337" s="72" customFormat="1" spans="6:7">
      <c r="F337" s="227"/>
      <c r="G337" s="227"/>
    </row>
    <row r="338" s="72" customFormat="1" spans="6:7">
      <c r="F338" s="227"/>
      <c r="G338" s="227"/>
    </row>
    <row r="339" s="72" customFormat="1" spans="6:7">
      <c r="F339" s="227"/>
      <c r="G339" s="227"/>
    </row>
    <row r="340" s="72" customFormat="1" spans="6:7">
      <c r="F340" s="227"/>
      <c r="G340" s="227"/>
    </row>
    <row r="341" s="72" customFormat="1" spans="6:7">
      <c r="F341" s="227"/>
      <c r="G341" s="227"/>
    </row>
    <row r="342" s="72" customFormat="1" spans="6:7">
      <c r="F342" s="227"/>
      <c r="G342" s="227"/>
    </row>
    <row r="343" s="72" customFormat="1" spans="6:7">
      <c r="F343" s="227"/>
      <c r="G343" s="227"/>
    </row>
    <row r="344" s="72" customFormat="1" spans="6:7">
      <c r="F344" s="227"/>
      <c r="G344" s="227"/>
    </row>
    <row r="345" s="72" customFormat="1" spans="6:7">
      <c r="F345" s="227"/>
      <c r="G345" s="227"/>
    </row>
    <row r="346" s="72" customFormat="1" spans="6:7">
      <c r="F346" s="227"/>
      <c r="G346" s="227"/>
    </row>
    <row r="347" s="72" customFormat="1" spans="6:7">
      <c r="F347" s="227"/>
      <c r="G347" s="227"/>
    </row>
    <row r="348" s="72" customFormat="1" spans="6:7">
      <c r="F348" s="227"/>
      <c r="G348" s="227"/>
    </row>
    <row r="349" s="72" customFormat="1" spans="6:7">
      <c r="F349" s="227"/>
      <c r="G349" s="227"/>
    </row>
    <row r="350" s="72" customFormat="1" spans="6:7">
      <c r="F350" s="227"/>
      <c r="G350" s="227"/>
    </row>
    <row r="351" s="72" customFormat="1" spans="6:7">
      <c r="F351" s="227"/>
      <c r="G351" s="227"/>
    </row>
    <row r="352" s="72" customFormat="1" spans="6:7">
      <c r="F352" s="227"/>
      <c r="G352" s="227"/>
    </row>
    <row r="353" s="72" customFormat="1" spans="6:7">
      <c r="F353" s="227"/>
      <c r="G353" s="227"/>
    </row>
    <row r="354" s="72" customFormat="1" spans="6:7">
      <c r="F354" s="227"/>
      <c r="G354" s="227"/>
    </row>
    <row r="355" s="72" customFormat="1" spans="6:7">
      <c r="F355" s="227"/>
      <c r="G355" s="227"/>
    </row>
    <row r="356" s="72" customFormat="1" spans="6:7">
      <c r="F356" s="227"/>
      <c r="G356" s="227"/>
    </row>
    <row r="357" s="72" customFormat="1" spans="6:7">
      <c r="F357" s="227"/>
      <c r="G357" s="227"/>
    </row>
    <row r="358" s="72" customFormat="1" spans="6:7">
      <c r="F358" s="227"/>
      <c r="G358" s="227"/>
    </row>
    <row r="359" s="72" customFormat="1" spans="6:7">
      <c r="F359" s="227"/>
      <c r="G359" s="227"/>
    </row>
    <row r="360" s="72" customFormat="1" spans="6:7">
      <c r="F360" s="227"/>
      <c r="G360" s="227"/>
    </row>
    <row r="361" s="72" customFormat="1" spans="6:7">
      <c r="F361" s="227"/>
      <c r="G361" s="227"/>
    </row>
    <row r="362" s="72" customFormat="1" spans="6:7">
      <c r="F362" s="227"/>
      <c r="G362" s="227"/>
    </row>
    <row r="363" s="72" customFormat="1" spans="6:7">
      <c r="F363" s="227"/>
      <c r="G363" s="227"/>
    </row>
    <row r="364" s="72" customFormat="1" spans="6:7">
      <c r="F364" s="227"/>
      <c r="G364" s="227"/>
    </row>
    <row r="365" s="72" customFormat="1" spans="6:7">
      <c r="F365" s="227"/>
      <c r="G365" s="227"/>
    </row>
    <row r="366" s="72" customFormat="1" spans="6:7">
      <c r="F366" s="227"/>
      <c r="G366" s="227"/>
    </row>
    <row r="367" s="72" customFormat="1" spans="6:7">
      <c r="F367" s="227"/>
      <c r="G367" s="227"/>
    </row>
    <row r="368" s="72" customFormat="1" spans="6:7">
      <c r="F368" s="227"/>
      <c r="G368" s="227"/>
    </row>
    <row r="369" s="72" customFormat="1" spans="6:7">
      <c r="F369" s="227"/>
      <c r="G369" s="227"/>
    </row>
    <row r="370" s="72" customFormat="1" spans="6:7">
      <c r="F370" s="227"/>
      <c r="G370" s="227"/>
    </row>
    <row r="371" s="72" customFormat="1" spans="6:7">
      <c r="F371" s="227"/>
      <c r="G371" s="227"/>
    </row>
    <row r="372" s="72" customFormat="1" spans="6:7">
      <c r="F372" s="227"/>
      <c r="G372" s="227"/>
    </row>
    <row r="373" s="72" customFormat="1" spans="6:7">
      <c r="F373" s="227"/>
      <c r="G373" s="227"/>
    </row>
    <row r="374" s="72" customFormat="1" spans="6:7">
      <c r="F374" s="227"/>
      <c r="G374" s="227"/>
    </row>
    <row r="375" s="72" customFormat="1" spans="6:7">
      <c r="F375" s="227"/>
      <c r="G375" s="227"/>
    </row>
    <row r="376" s="72" customFormat="1" spans="6:7">
      <c r="F376" s="227"/>
      <c r="G376" s="227"/>
    </row>
    <row r="377" s="72" customFormat="1" spans="6:7">
      <c r="F377" s="227"/>
      <c r="G377" s="227"/>
    </row>
    <row r="378" s="72" customFormat="1" spans="6:7">
      <c r="F378" s="227"/>
      <c r="G378" s="227"/>
    </row>
    <row r="379" s="72" customFormat="1" spans="6:7">
      <c r="F379" s="227"/>
      <c r="G379" s="227"/>
    </row>
    <row r="380" s="72" customFormat="1" spans="6:7">
      <c r="F380" s="227"/>
      <c r="G380" s="227"/>
    </row>
    <row r="381" s="72" customFormat="1" spans="6:7">
      <c r="F381" s="227"/>
      <c r="G381" s="227"/>
    </row>
    <row r="382" s="72" customFormat="1" spans="6:7">
      <c r="F382" s="227"/>
      <c r="G382" s="227"/>
    </row>
    <row r="383" s="72" customFormat="1" spans="6:7">
      <c r="F383" s="227"/>
      <c r="G383" s="227"/>
    </row>
    <row r="384" s="72" customFormat="1" spans="6:7">
      <c r="F384" s="227"/>
      <c r="G384" s="227"/>
    </row>
    <row r="385" s="72" customFormat="1" spans="6:7">
      <c r="F385" s="227"/>
      <c r="G385" s="227"/>
    </row>
    <row r="386" s="72" customFormat="1" spans="6:7">
      <c r="F386" s="227"/>
      <c r="G386" s="227"/>
    </row>
    <row r="387" s="72" customFormat="1" spans="6:7">
      <c r="F387" s="227"/>
      <c r="G387" s="227"/>
    </row>
    <row r="388" s="72" customFormat="1" spans="6:7">
      <c r="F388" s="227"/>
      <c r="G388" s="227"/>
    </row>
    <row r="389" s="72" customFormat="1" spans="6:7">
      <c r="F389" s="227"/>
      <c r="G389" s="227"/>
    </row>
    <row r="390" s="72" customFormat="1" spans="6:7">
      <c r="F390" s="227"/>
      <c r="G390" s="227"/>
    </row>
    <row r="391" s="72" customFormat="1" spans="6:7">
      <c r="F391" s="227"/>
      <c r="G391" s="227"/>
    </row>
    <row r="392" s="72" customFormat="1" spans="6:7">
      <c r="F392" s="227"/>
      <c r="G392" s="227"/>
    </row>
    <row r="393" s="72" customFormat="1" spans="6:7">
      <c r="F393" s="227"/>
      <c r="G393" s="227"/>
    </row>
    <row r="394" s="72" customFormat="1" spans="6:7">
      <c r="F394" s="227"/>
      <c r="G394" s="227"/>
    </row>
    <row r="395" s="72" customFormat="1" spans="6:7">
      <c r="F395" s="227"/>
      <c r="G395" s="227"/>
    </row>
    <row r="396" s="72" customFormat="1" spans="6:7">
      <c r="F396" s="227"/>
      <c r="G396" s="227"/>
    </row>
    <row r="397" s="72" customFormat="1" spans="6:7">
      <c r="F397" s="227"/>
      <c r="G397" s="227"/>
    </row>
    <row r="398" s="72" customFormat="1" spans="6:7">
      <c r="F398" s="227"/>
      <c r="G398" s="227"/>
    </row>
    <row r="399" s="72" customFormat="1" spans="6:7">
      <c r="F399" s="227"/>
      <c r="G399" s="227"/>
    </row>
    <row r="400" s="72" customFormat="1" spans="6:7">
      <c r="F400" s="227"/>
      <c r="G400" s="227"/>
    </row>
    <row r="401" s="72" customFormat="1" spans="6:7">
      <c r="F401" s="227"/>
      <c r="G401" s="227"/>
    </row>
    <row r="402" s="72" customFormat="1" spans="6:7">
      <c r="F402" s="227"/>
      <c r="G402" s="227"/>
    </row>
    <row r="403" s="72" customFormat="1" spans="6:7">
      <c r="F403" s="227"/>
      <c r="G403" s="227"/>
    </row>
    <row r="404" s="72" customFormat="1" spans="6:7">
      <c r="F404" s="227"/>
      <c r="G404" s="227"/>
    </row>
    <row r="405" s="72" customFormat="1" spans="6:7">
      <c r="F405" s="227"/>
      <c r="G405" s="227"/>
    </row>
    <row r="406" s="72" customFormat="1" spans="6:7">
      <c r="F406" s="227"/>
      <c r="G406" s="227"/>
    </row>
    <row r="407" s="72" customFormat="1" spans="6:7">
      <c r="F407" s="227"/>
      <c r="G407" s="227"/>
    </row>
    <row r="408" s="72" customFormat="1" spans="6:7">
      <c r="F408" s="227"/>
      <c r="G408" s="227"/>
    </row>
    <row r="409" s="72" customFormat="1" spans="6:7">
      <c r="F409" s="227"/>
      <c r="G409" s="227"/>
    </row>
    <row r="410" s="72" customFormat="1" spans="6:7">
      <c r="F410" s="227"/>
      <c r="G410" s="227"/>
    </row>
    <row r="411" s="72" customFormat="1" spans="6:7">
      <c r="F411" s="227"/>
      <c r="G411" s="227"/>
    </row>
    <row r="412" s="72" customFormat="1" spans="6:7">
      <c r="F412" s="227"/>
      <c r="G412" s="227"/>
    </row>
    <row r="413" s="72" customFormat="1" spans="6:7">
      <c r="F413" s="227"/>
      <c r="G413" s="227"/>
    </row>
    <row r="414" s="72" customFormat="1" spans="6:7">
      <c r="F414" s="227"/>
      <c r="G414" s="227"/>
    </row>
    <row r="415" s="72" customFormat="1" spans="6:7">
      <c r="F415" s="227"/>
      <c r="G415" s="227"/>
    </row>
    <row r="416" s="72" customFormat="1" spans="6:7">
      <c r="F416" s="227"/>
      <c r="G416" s="227"/>
    </row>
    <row r="417" s="72" customFormat="1" spans="6:7">
      <c r="F417" s="227"/>
      <c r="G417" s="227"/>
    </row>
    <row r="418" s="72" customFormat="1" spans="6:7">
      <c r="F418" s="227"/>
      <c r="G418" s="227"/>
    </row>
    <row r="419" s="72" customFormat="1" spans="6:7">
      <c r="F419" s="227"/>
      <c r="G419" s="227"/>
    </row>
    <row r="420" s="72" customFormat="1" spans="6:7">
      <c r="F420" s="227"/>
      <c r="G420" s="227"/>
    </row>
    <row r="421" s="72" customFormat="1" spans="6:7">
      <c r="F421" s="227"/>
      <c r="G421" s="227"/>
    </row>
    <row r="422" s="72" customFormat="1" spans="6:7">
      <c r="F422" s="227"/>
      <c r="G422" s="227"/>
    </row>
    <row r="423" s="72" customFormat="1" spans="6:7">
      <c r="F423" s="227"/>
      <c r="G423" s="227"/>
    </row>
    <row r="424" s="72" customFormat="1" spans="6:7">
      <c r="F424" s="227"/>
      <c r="G424" s="227"/>
    </row>
    <row r="425" s="72" customFormat="1" spans="6:7">
      <c r="F425" s="227"/>
      <c r="G425" s="227"/>
    </row>
    <row r="426" s="72" customFormat="1" spans="5:7">
      <c r="E426" s="74"/>
      <c r="F426" s="51"/>
      <c r="G426" s="51"/>
    </row>
    <row r="427" s="72" customFormat="1" spans="1:7">
      <c r="A427" s="74"/>
      <c r="B427" s="74"/>
      <c r="C427" s="74"/>
      <c r="D427" s="74"/>
      <c r="E427" s="74"/>
      <c r="F427" s="51"/>
      <c r="G427" s="51"/>
    </row>
    <row r="428" s="72" customFormat="1" spans="1:7">
      <c r="A428" s="74"/>
      <c r="B428" s="74"/>
      <c r="C428" s="74"/>
      <c r="D428" s="74"/>
      <c r="E428" s="74"/>
      <c r="F428" s="51"/>
      <c r="G428" s="51"/>
    </row>
    <row r="429" s="72" customFormat="1" spans="1:7">
      <c r="A429" s="74"/>
      <c r="B429" s="74"/>
      <c r="C429" s="74"/>
      <c r="D429" s="74"/>
      <c r="E429" s="74"/>
      <c r="F429" s="51"/>
      <c r="G429" s="51"/>
    </row>
    <row r="430" s="72" customFormat="1" spans="1:7">
      <c r="A430" s="74"/>
      <c r="B430" s="74"/>
      <c r="C430" s="74"/>
      <c r="D430" s="74"/>
      <c r="E430" s="74"/>
      <c r="F430" s="51"/>
      <c r="G430" s="51"/>
    </row>
    <row r="431" s="72" customFormat="1" spans="1:7">
      <c r="A431" s="74"/>
      <c r="B431" s="74"/>
      <c r="C431" s="74"/>
      <c r="D431" s="74"/>
      <c r="E431" s="74"/>
      <c r="F431" s="51"/>
      <c r="G431" s="51"/>
    </row>
  </sheetData>
  <sheetProtection password="E7E7" sheet="1" selectLockedCells="1" objects="1"/>
  <mergeCells count="65">
    <mergeCell ref="P2:S2"/>
    <mergeCell ref="P3:U3"/>
    <mergeCell ref="A7:N7"/>
    <mergeCell ref="A21:G21"/>
    <mergeCell ref="H21:N21"/>
    <mergeCell ref="A22:G22"/>
    <mergeCell ref="H22:L22"/>
    <mergeCell ref="A23:E23"/>
    <mergeCell ref="H23:L23"/>
    <mergeCell ref="A24:E24"/>
    <mergeCell ref="H24:L24"/>
    <mergeCell ref="A25:E25"/>
    <mergeCell ref="H25:L25"/>
    <mergeCell ref="A26:G26"/>
    <mergeCell ref="H26:L26"/>
    <mergeCell ref="A27:E27"/>
    <mergeCell ref="H27:L27"/>
    <mergeCell ref="A28:E28"/>
    <mergeCell ref="H28:L28"/>
    <mergeCell ref="A29:E29"/>
    <mergeCell ref="H29:L29"/>
    <mergeCell ref="A30:E30"/>
    <mergeCell ref="H30:L30"/>
    <mergeCell ref="A31:E31"/>
    <mergeCell ref="H31:N31"/>
    <mergeCell ref="A32:G32"/>
    <mergeCell ref="H32:L32"/>
    <mergeCell ref="A33:E33"/>
    <mergeCell ref="H33:N33"/>
    <mergeCell ref="A34:E34"/>
    <mergeCell ref="H34:L34"/>
    <mergeCell ref="A35:E35"/>
    <mergeCell ref="H35:L35"/>
    <mergeCell ref="A36:E36"/>
    <mergeCell ref="H36:L36"/>
    <mergeCell ref="A37:E37"/>
    <mergeCell ref="H37:N37"/>
    <mergeCell ref="A38:G38"/>
    <mergeCell ref="J38:N38"/>
    <mergeCell ref="A39:G39"/>
    <mergeCell ref="J39:N39"/>
    <mergeCell ref="A40:E40"/>
    <mergeCell ref="J40:N40"/>
    <mergeCell ref="A41:E41"/>
    <mergeCell ref="J41:N41"/>
    <mergeCell ref="A42:E42"/>
    <mergeCell ref="J42:N42"/>
    <mergeCell ref="A43:E43"/>
    <mergeCell ref="J43:N43"/>
    <mergeCell ref="A44:G44"/>
    <mergeCell ref="J44:N44"/>
    <mergeCell ref="A45:G45"/>
    <mergeCell ref="J45:N45"/>
    <mergeCell ref="A46:E46"/>
    <mergeCell ref="J46:N46"/>
    <mergeCell ref="A47:E47"/>
    <mergeCell ref="J47:N47"/>
    <mergeCell ref="A48:E48"/>
    <mergeCell ref="J48:N48"/>
    <mergeCell ref="A49:E49"/>
    <mergeCell ref="J49:N49"/>
    <mergeCell ref="A50:G50"/>
    <mergeCell ref="J50:N50"/>
    <mergeCell ref="A1:A6"/>
    <mergeCell ref="B1:N6"/>
  </mergeCells>
  <conditionalFormatting sqref="N23">
    <cfRule type="expression" dxfId="0" priority="432">
      <formula>IF(#REF!=2,1,0)</formula>
    </cfRule>
  </conditionalFormatting>
  <conditionalFormatting sqref="N26">
    <cfRule type="expression" dxfId="0" priority="396">
      <formula>IF(#REF!=2,1,0)</formula>
    </cfRule>
  </conditionalFormatting>
  <conditionalFormatting sqref="N28">
    <cfRule type="expression" dxfId="0" priority="424">
      <formula>IF(M27=2,1,0)</formula>
    </cfRule>
  </conditionalFormatting>
  <conditionalFormatting sqref="N29">
    <cfRule type="expression" dxfId="0" priority="425">
      <formula>IF(M27=2,1,0)</formula>
    </cfRule>
  </conditionalFormatting>
  <conditionalFormatting sqref="N30">
    <cfRule type="expression" dxfId="0" priority="77">
      <formula>IF(M27=2,1,0)</formula>
    </cfRule>
  </conditionalFormatting>
  <conditionalFormatting sqref="M32">
    <cfRule type="expression" dxfId="1" priority="3">
      <formula>$O$32</formula>
    </cfRule>
    <cfRule type="expression" dxfId="2" priority="6">
      <formula>IF($H$33="Warning, RFB1 is too small and need to be increased!",1,0)</formula>
    </cfRule>
  </conditionalFormatting>
  <conditionalFormatting sqref="H33">
    <cfRule type="expression" dxfId="1" priority="2">
      <formula>$O$32</formula>
    </cfRule>
  </conditionalFormatting>
  <conditionalFormatting sqref="I45:I46">
    <cfRule type="expression" dxfId="3" priority="1">
      <formula>IF($H$33="Warning, RFB1 is too small and need to be increased!",1,0)</formula>
    </cfRule>
  </conditionalFormatting>
  <dataValidations count="1">
    <dataValidation type="list" allowBlank="1" showInputMessage="1" showErrorMessage="1" sqref="F31">
      <formula1>"KP321AB,KP3210B,KP3211B,KP3212B,KP321B"</formula1>
    </dataValidation>
  </dataValidations>
  <pageMargins left="0.708661417322835" right="0.708661417322835" top="0.748031496062992" bottom="0.748031496062992" header="0.31496062992126" footer="0.31496062992126"/>
  <pageSetup paperSize="9" scale="10" fitToHeight="2" orientation="portrait"/>
  <headerFooter/>
  <rowBreaks count="1" manualBreakCount="1">
    <brk id="33" max="16383" man="1"/>
  </rowBreaks>
  <ignoredErrors>
    <ignoredError sqref="H33" evalError="1"/>
  </ignoredErrors>
  <drawing r:id="rId2"/>
  <legacyDrawing r:id="rId3"/>
  <oleObjects>
    <mc:AlternateContent xmlns:mc="http://schemas.openxmlformats.org/markup-compatibility/2006">
      <mc:Choice Requires="x14">
        <oleObject shapeId="5165" progId="Visio.Drawing.11" r:id="rId5">
          <objectPr defaultSize="0" r:id="rId6">
            <anchor moveWithCells="1" sizeWithCells="1">
              <from>
                <xdr:col>0</xdr:col>
                <xdr:colOff>469900</xdr:colOff>
                <xdr:row>7</xdr:row>
                <xdr:rowOff>38100</xdr:rowOff>
              </from>
              <to>
                <xdr:col>6</xdr:col>
                <xdr:colOff>298450</xdr:colOff>
                <xdr:row>19</xdr:row>
                <xdr:rowOff>171450</xdr:rowOff>
              </to>
            </anchor>
          </objectPr>
        </oleObject>
      </mc:Choice>
      <mc:Fallback>
        <oleObject shapeId="5165" progId="Visio.Drawing.11" r:id="rId5"/>
      </mc:Fallback>
    </mc:AlternateContent>
    <mc:AlternateContent xmlns:mc="http://schemas.openxmlformats.org/markup-compatibility/2006">
      <mc:Choice Requires="x14">
        <oleObject shapeId="5166" progId="Visio.Drawing.11" r:id="rId7">
          <objectPr defaultSize="0" r:id="rId8">
            <anchor moveWithCells="1" sizeWithCells="1">
              <from>
                <xdr:col>8</xdr:col>
                <xdr:colOff>546100</xdr:colOff>
                <xdr:row>7</xdr:row>
                <xdr:rowOff>38100</xdr:rowOff>
              </from>
              <to>
                <xdr:col>13</xdr:col>
                <xdr:colOff>1212850</xdr:colOff>
                <xdr:row>19</xdr:row>
                <xdr:rowOff>241300</xdr:rowOff>
              </to>
            </anchor>
          </objectPr>
        </oleObject>
      </mc:Choice>
      <mc:Fallback>
        <oleObject shapeId="5166" progId="Visio.Drawing.11" r:id="rId7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9" name="Drop Down 9" r:id="rId4">
              <controlPr defaultSize="0">
                <anchor moveWithCells="1">
                  <from>
                    <xdr:col>5</xdr:col>
                    <xdr:colOff>0</xdr:colOff>
                    <xdr:row>33</xdr:row>
                    <xdr:rowOff>12700</xdr:rowOff>
                  </from>
                  <to>
                    <xdr:col>6</xdr:col>
                    <xdr:colOff>882650</xdr:colOff>
                    <xdr:row>34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>
    <tabColor rgb="FF92D050"/>
    <pageSetUpPr fitToPage="1"/>
  </sheetPr>
  <dimension ref="A1:CX444"/>
  <sheetViews>
    <sheetView tabSelected="1" view="pageBreakPreview" zoomScale="55" zoomScaleNormal="85" topLeftCell="A20" workbookViewId="0">
      <selection activeCell="F27" sqref="F27"/>
    </sheetView>
  </sheetViews>
  <sheetFormatPr defaultColWidth="9" defaultRowHeight="13.8"/>
  <cols>
    <col min="1" max="1" width="20.0925925925926" style="74" customWidth="1"/>
    <col min="2" max="3" width="8.62962962962963" style="74" customWidth="1"/>
    <col min="4" max="4" width="10.2685185185185" style="74" customWidth="1"/>
    <col min="5" max="5" width="30.4537037037037" style="74" customWidth="1"/>
    <col min="6" max="6" width="10.6296296296296" style="51" customWidth="1"/>
    <col min="7" max="7" width="16" style="51" customWidth="1"/>
    <col min="8" max="8" width="11.9074074074074" style="72" customWidth="1"/>
    <col min="9" max="9" width="10.6296296296296" style="72" customWidth="1"/>
    <col min="10" max="11" width="8.62962962962963" style="72" customWidth="1"/>
    <col min="12" max="12" width="15.6296296296296" style="72" customWidth="1"/>
    <col min="13" max="13" width="10.6296296296296" style="72" customWidth="1"/>
    <col min="14" max="14" width="20.9074074074074" style="72" customWidth="1"/>
    <col min="15" max="15" width="13.7222222222222" style="72" customWidth="1"/>
    <col min="16" max="16" width="13.0925925925926" style="72" customWidth="1"/>
    <col min="17" max="19" width="9" style="72"/>
    <col min="20" max="20" width="13.7222222222222" style="72" customWidth="1"/>
    <col min="21" max="102" width="9" style="72"/>
    <col min="103" max="16384" width="9" style="74"/>
  </cols>
  <sheetData>
    <row r="1" ht="13.5" customHeight="1" spans="1:102">
      <c r="A1" s="51"/>
      <c r="B1" s="75" t="s">
        <v>92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173"/>
      <c r="CR1" s="74"/>
      <c r="CS1" s="74"/>
      <c r="CT1" s="74"/>
      <c r="CU1" s="74"/>
      <c r="CV1" s="74"/>
      <c r="CW1" s="74"/>
      <c r="CX1" s="74"/>
    </row>
    <row r="2" ht="13.5" customHeight="1" spans="1:102">
      <c r="A2" s="51"/>
      <c r="B2" s="77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174"/>
      <c r="O2" s="103"/>
      <c r="P2" s="175" t="s">
        <v>1</v>
      </c>
      <c r="Q2" s="225"/>
      <c r="R2" s="225"/>
      <c r="S2" s="225"/>
      <c r="T2" s="226"/>
      <c r="CR2" s="74"/>
      <c r="CS2" s="74"/>
      <c r="CT2" s="74"/>
      <c r="CU2" s="74"/>
      <c r="CV2" s="74"/>
      <c r="CW2" s="74"/>
      <c r="CX2" s="74"/>
    </row>
    <row r="3" ht="13.5" customHeight="1" spans="1:102">
      <c r="A3" s="51"/>
      <c r="B3" s="77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174"/>
      <c r="O3" s="176"/>
      <c r="P3" s="175" t="s">
        <v>2</v>
      </c>
      <c r="Q3" s="225"/>
      <c r="R3" s="225"/>
      <c r="S3" s="225"/>
      <c r="T3" s="225"/>
      <c r="U3" s="225"/>
      <c r="CR3" s="74"/>
      <c r="CS3" s="74"/>
      <c r="CT3" s="74"/>
      <c r="CU3" s="74"/>
      <c r="CV3" s="74"/>
      <c r="CW3" s="74"/>
      <c r="CX3" s="74"/>
    </row>
    <row r="4" ht="13.5" customHeight="1" spans="1:102">
      <c r="A4" s="51"/>
      <c r="B4" s="77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174"/>
      <c r="CR4" s="74"/>
      <c r="CS4" s="74"/>
      <c r="CT4" s="74"/>
      <c r="CU4" s="74"/>
      <c r="CV4" s="74"/>
      <c r="CW4" s="74"/>
      <c r="CX4" s="74"/>
    </row>
    <row r="5" s="71" customFormat="1" ht="13.5" customHeight="1" spans="1:95">
      <c r="A5" s="51"/>
      <c r="B5" s="77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174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7"/>
      <c r="AD5" s="177"/>
      <c r="AE5" s="177"/>
      <c r="AF5" s="177"/>
      <c r="AG5" s="177"/>
      <c r="AH5" s="177"/>
      <c r="AI5" s="177"/>
      <c r="AJ5" s="177"/>
      <c r="AK5" s="177"/>
      <c r="AL5" s="177"/>
      <c r="AM5" s="177"/>
      <c r="AN5" s="177"/>
      <c r="AO5" s="177"/>
      <c r="AP5" s="177"/>
      <c r="AQ5" s="177"/>
      <c r="AR5" s="177"/>
      <c r="AS5" s="177"/>
      <c r="AT5" s="177"/>
      <c r="AU5" s="177"/>
      <c r="AV5" s="177"/>
      <c r="AW5" s="177"/>
      <c r="AX5" s="177"/>
      <c r="AY5" s="177"/>
      <c r="AZ5" s="177"/>
      <c r="BA5" s="177"/>
      <c r="BB5" s="177"/>
      <c r="BC5" s="177"/>
      <c r="BD5" s="177"/>
      <c r="BE5" s="177"/>
      <c r="BF5" s="177"/>
      <c r="BG5" s="177"/>
      <c r="BH5" s="177"/>
      <c r="BI5" s="177"/>
      <c r="BJ5" s="177"/>
      <c r="BK5" s="177"/>
      <c r="BL5" s="177"/>
      <c r="BM5" s="177"/>
      <c r="BN5" s="177"/>
      <c r="BO5" s="177"/>
      <c r="BP5" s="177"/>
      <c r="BQ5" s="177"/>
      <c r="BR5" s="177"/>
      <c r="BS5" s="177"/>
      <c r="BT5" s="177"/>
      <c r="BU5" s="177"/>
      <c r="BV5" s="177"/>
      <c r="BW5" s="177"/>
      <c r="BX5" s="177"/>
      <c r="BY5" s="177"/>
      <c r="BZ5" s="177"/>
      <c r="CA5" s="177"/>
      <c r="CB5" s="177"/>
      <c r="CC5" s="177"/>
      <c r="CD5" s="177"/>
      <c r="CE5" s="177"/>
      <c r="CF5" s="177"/>
      <c r="CG5" s="177"/>
      <c r="CH5" s="177"/>
      <c r="CI5" s="177"/>
      <c r="CJ5" s="177"/>
      <c r="CK5" s="177"/>
      <c r="CL5" s="177"/>
      <c r="CM5" s="177"/>
      <c r="CN5" s="177"/>
      <c r="CO5" s="177"/>
      <c r="CP5" s="177"/>
      <c r="CQ5" s="177"/>
    </row>
    <row r="6" ht="18.75" customHeight="1" spans="1:102">
      <c r="A6" s="51"/>
      <c r="B6" s="79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178"/>
      <c r="CR6" s="74"/>
      <c r="CS6" s="74"/>
      <c r="CT6" s="74"/>
      <c r="CU6" s="74"/>
      <c r="CV6" s="74"/>
      <c r="CW6" s="74"/>
      <c r="CX6" s="74"/>
    </row>
    <row r="7" ht="25" customHeight="1" spans="1:102">
      <c r="A7" s="81" t="s">
        <v>93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179"/>
      <c r="CR7" s="74"/>
      <c r="CS7" s="74"/>
      <c r="CT7" s="74"/>
      <c r="CU7" s="74"/>
      <c r="CV7" s="74"/>
      <c r="CW7" s="74"/>
      <c r="CX7" s="74"/>
    </row>
    <row r="8" ht="20.15" customHeight="1" spans="1:102">
      <c r="A8" s="83"/>
      <c r="B8" s="84"/>
      <c r="C8" s="84"/>
      <c r="D8" s="84"/>
      <c r="E8" s="84"/>
      <c r="F8" s="84"/>
      <c r="G8" s="84"/>
      <c r="H8" s="83"/>
      <c r="I8" s="84"/>
      <c r="J8" s="84"/>
      <c r="K8" s="84"/>
      <c r="L8" s="84"/>
      <c r="M8" s="84"/>
      <c r="N8" s="180"/>
      <c r="CR8" s="74"/>
      <c r="CS8" s="74"/>
      <c r="CT8" s="74"/>
      <c r="CU8" s="74"/>
      <c r="CV8" s="74"/>
      <c r="CW8" s="74"/>
      <c r="CX8" s="74"/>
    </row>
    <row r="9" ht="20.15" customHeight="1" spans="1:102">
      <c r="A9" s="85"/>
      <c r="B9" s="72"/>
      <c r="C9" s="72"/>
      <c r="D9" s="72"/>
      <c r="E9" s="72"/>
      <c r="F9" s="72"/>
      <c r="G9" s="72"/>
      <c r="H9" s="85"/>
      <c r="N9" s="181"/>
      <c r="CR9" s="74"/>
      <c r="CS9" s="74"/>
      <c r="CT9" s="74"/>
      <c r="CU9" s="74"/>
      <c r="CV9" s="74"/>
      <c r="CW9" s="74"/>
      <c r="CX9" s="74"/>
    </row>
    <row r="10" ht="20.15" customHeight="1" spans="1:102">
      <c r="A10" s="85"/>
      <c r="B10" s="72"/>
      <c r="C10" s="72"/>
      <c r="D10" s="72"/>
      <c r="E10" s="72"/>
      <c r="F10" s="72"/>
      <c r="G10" s="72"/>
      <c r="H10" s="85"/>
      <c r="N10" s="181"/>
      <c r="CR10" s="74"/>
      <c r="CS10" s="74"/>
      <c r="CT10" s="74"/>
      <c r="CU10" s="74"/>
      <c r="CV10" s="74"/>
      <c r="CW10" s="74"/>
      <c r="CX10" s="74"/>
    </row>
    <row r="11" ht="20.15" customHeight="1" spans="1:102">
      <c r="A11" s="85"/>
      <c r="B11" s="72"/>
      <c r="C11" s="72"/>
      <c r="D11" s="72"/>
      <c r="E11" s="72"/>
      <c r="F11" s="72"/>
      <c r="G11" s="72"/>
      <c r="H11" s="85"/>
      <c r="N11" s="181"/>
      <c r="CR11" s="74"/>
      <c r="CS11" s="74"/>
      <c r="CT11" s="74"/>
      <c r="CU11" s="74"/>
      <c r="CV11" s="74"/>
      <c r="CW11" s="74"/>
      <c r="CX11" s="74"/>
    </row>
    <row r="12" ht="20.15" customHeight="1" spans="1:102">
      <c r="A12" s="85"/>
      <c r="B12" s="72"/>
      <c r="C12" s="72"/>
      <c r="D12" s="72"/>
      <c r="E12" s="72"/>
      <c r="F12" s="72"/>
      <c r="G12" s="72"/>
      <c r="H12" s="85"/>
      <c r="N12" s="181"/>
      <c r="CR12" s="74"/>
      <c r="CS12" s="74"/>
      <c r="CT12" s="74"/>
      <c r="CU12" s="74"/>
      <c r="CV12" s="74"/>
      <c r="CW12" s="74"/>
      <c r="CX12" s="74"/>
    </row>
    <row r="13" ht="20.15" customHeight="1" spans="1:102">
      <c r="A13" s="85"/>
      <c r="B13" s="72"/>
      <c r="C13" s="72"/>
      <c r="D13" s="72"/>
      <c r="E13" s="72"/>
      <c r="F13" s="72"/>
      <c r="G13" s="72"/>
      <c r="H13" s="85"/>
      <c r="N13" s="181"/>
      <c r="CR13" s="74"/>
      <c r="CS13" s="74"/>
      <c r="CT13" s="74"/>
      <c r="CU13" s="74"/>
      <c r="CV13" s="74"/>
      <c r="CW13" s="74"/>
      <c r="CX13" s="74"/>
    </row>
    <row r="14" ht="20.15" customHeight="1" spans="1:102">
      <c r="A14" s="85"/>
      <c r="B14" s="72"/>
      <c r="C14" s="72"/>
      <c r="D14" s="72"/>
      <c r="E14" s="72"/>
      <c r="F14" s="72"/>
      <c r="G14" s="72"/>
      <c r="H14" s="85"/>
      <c r="N14" s="181"/>
      <c r="CR14" s="74"/>
      <c r="CS14" s="74"/>
      <c r="CT14" s="74"/>
      <c r="CU14" s="74"/>
      <c r="CV14" s="74"/>
      <c r="CW14" s="74"/>
      <c r="CX14" s="74"/>
    </row>
    <row r="15" ht="20.15" customHeight="1" spans="1:102">
      <c r="A15" s="85"/>
      <c r="B15" s="72"/>
      <c r="C15" s="72"/>
      <c r="D15" s="72"/>
      <c r="E15" s="72"/>
      <c r="F15" s="72"/>
      <c r="G15" s="72"/>
      <c r="H15" s="85"/>
      <c r="N15" s="181"/>
      <c r="CR15" s="74"/>
      <c r="CS15" s="74"/>
      <c r="CT15" s="74"/>
      <c r="CU15" s="74"/>
      <c r="CV15" s="74"/>
      <c r="CW15" s="74"/>
      <c r="CX15" s="74"/>
    </row>
    <row r="16" ht="20.15" customHeight="1" spans="1:102">
      <c r="A16" s="85"/>
      <c r="B16" s="72"/>
      <c r="C16" s="72"/>
      <c r="D16" s="72"/>
      <c r="E16" s="72"/>
      <c r="F16" s="72"/>
      <c r="G16" s="72"/>
      <c r="H16" s="85"/>
      <c r="N16" s="181"/>
      <c r="CR16" s="74"/>
      <c r="CS16" s="74"/>
      <c r="CT16" s="74"/>
      <c r="CU16" s="74"/>
      <c r="CV16" s="74"/>
      <c r="CW16" s="74"/>
      <c r="CX16" s="74"/>
    </row>
    <row r="17" ht="20.15" customHeight="1" spans="1:102">
      <c r="A17" s="85"/>
      <c r="B17" s="72"/>
      <c r="C17" s="72"/>
      <c r="D17" s="72"/>
      <c r="E17" s="72"/>
      <c r="F17" s="72"/>
      <c r="G17" s="72"/>
      <c r="H17" s="85"/>
      <c r="N17" s="181"/>
      <c r="CR17" s="74"/>
      <c r="CS17" s="74"/>
      <c r="CT17" s="74"/>
      <c r="CU17" s="74"/>
      <c r="CV17" s="74"/>
      <c r="CW17" s="74"/>
      <c r="CX17" s="74"/>
    </row>
    <row r="18" ht="20.15" customHeight="1" spans="1:102">
      <c r="A18" s="85"/>
      <c r="B18" s="72"/>
      <c r="C18" s="72"/>
      <c r="D18" s="72"/>
      <c r="E18" s="72"/>
      <c r="F18" s="72"/>
      <c r="G18" s="72"/>
      <c r="H18" s="85"/>
      <c r="N18" s="181"/>
      <c r="CR18" s="74"/>
      <c r="CS18" s="74"/>
      <c r="CT18" s="74"/>
      <c r="CU18" s="74"/>
      <c r="CV18" s="74"/>
      <c r="CW18" s="74"/>
      <c r="CX18" s="74"/>
    </row>
    <row r="19" ht="20.15" customHeight="1" spans="1:102">
      <c r="A19" s="85"/>
      <c r="B19" s="72"/>
      <c r="C19" s="72"/>
      <c r="D19" s="72"/>
      <c r="E19" s="72"/>
      <c r="F19" s="72"/>
      <c r="G19" s="72"/>
      <c r="H19" s="85"/>
      <c r="N19" s="181"/>
      <c r="CR19" s="74"/>
      <c r="CS19" s="74"/>
      <c r="CT19" s="74"/>
      <c r="CU19" s="74"/>
      <c r="CV19" s="74"/>
      <c r="CW19" s="74"/>
      <c r="CX19" s="74"/>
    </row>
    <row r="20" ht="20.15" customHeight="1" spans="1:102">
      <c r="A20" s="85"/>
      <c r="B20" s="72"/>
      <c r="C20" s="72"/>
      <c r="D20" s="72"/>
      <c r="E20" s="72"/>
      <c r="F20" s="72"/>
      <c r="G20" s="72"/>
      <c r="H20" s="85"/>
      <c r="N20" s="181"/>
      <c r="CR20" s="74"/>
      <c r="CS20" s="74"/>
      <c r="CT20" s="74"/>
      <c r="CU20" s="74"/>
      <c r="CV20" s="74"/>
      <c r="CW20" s="74"/>
      <c r="CX20" s="74"/>
    </row>
    <row r="21" ht="25" customHeight="1" spans="1:102">
      <c r="A21" s="86" t="s">
        <v>94</v>
      </c>
      <c r="B21" s="87"/>
      <c r="C21" s="87"/>
      <c r="D21" s="87"/>
      <c r="E21" s="87"/>
      <c r="F21" s="88"/>
      <c r="G21" s="89"/>
      <c r="H21" s="86" t="s">
        <v>95</v>
      </c>
      <c r="I21" s="87"/>
      <c r="J21" s="87"/>
      <c r="K21" s="87"/>
      <c r="L21" s="87"/>
      <c r="M21" s="88"/>
      <c r="N21" s="89"/>
      <c r="O21" s="73"/>
      <c r="P21" s="170"/>
      <c r="Q21" s="170"/>
      <c r="R21" s="73"/>
      <c r="CR21" s="74"/>
      <c r="CS21" s="74"/>
      <c r="CT21" s="74"/>
      <c r="CU21" s="74"/>
      <c r="CV21" s="74"/>
      <c r="CW21" s="74"/>
      <c r="CX21" s="74"/>
    </row>
    <row r="22" ht="20.15" customHeight="1" spans="1:102">
      <c r="A22" s="90" t="s">
        <v>6</v>
      </c>
      <c r="B22" s="91"/>
      <c r="C22" s="91"/>
      <c r="D22" s="91"/>
      <c r="E22" s="91"/>
      <c r="F22" s="91"/>
      <c r="G22" s="92"/>
      <c r="H22" s="93" t="s">
        <v>96</v>
      </c>
      <c r="I22" s="182"/>
      <c r="J22" s="182"/>
      <c r="K22" s="182"/>
      <c r="L22" s="182"/>
      <c r="M22" s="183">
        <v>1</v>
      </c>
      <c r="N22" s="184" t="s">
        <v>80</v>
      </c>
      <c r="O22" s="73"/>
      <c r="P22" s="170"/>
      <c r="Q22" s="170"/>
      <c r="R22" s="73"/>
      <c r="T22" s="170"/>
      <c r="CR22" s="74"/>
      <c r="CS22" s="74"/>
      <c r="CT22" s="74"/>
      <c r="CU22" s="74"/>
      <c r="CV22" s="74"/>
      <c r="CW22" s="74"/>
      <c r="CX22" s="74"/>
    </row>
    <row r="23" ht="20.15" customHeight="1" spans="1:102">
      <c r="A23" s="94" t="s">
        <v>97</v>
      </c>
      <c r="B23" s="95"/>
      <c r="C23" s="95"/>
      <c r="D23" s="95"/>
      <c r="E23" s="96"/>
      <c r="F23" s="97">
        <v>90</v>
      </c>
      <c r="G23" s="98" t="s">
        <v>98</v>
      </c>
      <c r="H23" s="99" t="s">
        <v>99</v>
      </c>
      <c r="I23" s="185"/>
      <c r="J23" s="185"/>
      <c r="K23" s="185"/>
      <c r="L23" s="185"/>
      <c r="M23" s="137">
        <f>ILpk</f>
        <v>0.55</v>
      </c>
      <c r="N23" s="186" t="s">
        <v>8</v>
      </c>
      <c r="O23" s="170"/>
      <c r="P23" s="170"/>
      <c r="Q23" s="170"/>
      <c r="R23" s="73"/>
      <c r="CR23" s="74"/>
      <c r="CS23" s="74"/>
      <c r="CT23" s="74"/>
      <c r="CU23" s="74"/>
      <c r="CV23" s="74"/>
      <c r="CW23" s="74"/>
      <c r="CX23" s="74"/>
    </row>
    <row r="24" ht="20.15" customHeight="1" spans="1:102">
      <c r="A24" s="100" t="s">
        <v>100</v>
      </c>
      <c r="B24" s="101"/>
      <c r="C24" s="101"/>
      <c r="D24" s="101"/>
      <c r="E24" s="102"/>
      <c r="F24" s="103">
        <v>120</v>
      </c>
      <c r="G24" s="104" t="s">
        <v>98</v>
      </c>
      <c r="H24" s="99" t="s">
        <v>101</v>
      </c>
      <c r="I24" s="185"/>
      <c r="J24" s="185"/>
      <c r="K24" s="185"/>
      <c r="L24" s="185"/>
      <c r="M24" s="187">
        <f>IF(A46,Irms_buckboost_dcm,Irms_Lbuckboost)</f>
        <v>0.443917340959154</v>
      </c>
      <c r="N24" s="186" t="s">
        <v>8</v>
      </c>
      <c r="O24" s="170"/>
      <c r="P24" s="170"/>
      <c r="Q24" s="170"/>
      <c r="R24" s="73"/>
      <c r="CR24" s="74"/>
      <c r="CS24" s="74"/>
      <c r="CT24" s="74"/>
      <c r="CU24" s="74"/>
      <c r="CV24" s="74"/>
      <c r="CW24" s="74"/>
      <c r="CX24" s="74"/>
    </row>
    <row r="25" ht="20.15" customHeight="1" spans="1:102">
      <c r="A25" s="105" t="s">
        <v>102</v>
      </c>
      <c r="B25" s="106"/>
      <c r="C25" s="106"/>
      <c r="D25" s="106"/>
      <c r="E25" s="107"/>
      <c r="F25" s="108">
        <v>60</v>
      </c>
      <c r="G25" s="109" t="s">
        <v>18</v>
      </c>
      <c r="H25" s="110" t="s">
        <v>103</v>
      </c>
      <c r="I25" s="188"/>
      <c r="J25" s="188"/>
      <c r="K25" s="188"/>
      <c r="L25" s="188"/>
      <c r="M25" s="189">
        <v>0.3</v>
      </c>
      <c r="N25" s="190" t="s">
        <v>13</v>
      </c>
      <c r="O25" s="73"/>
      <c r="P25" s="73"/>
      <c r="Q25" s="73"/>
      <c r="R25" s="73"/>
      <c r="CR25" s="74"/>
      <c r="CS25" s="74"/>
      <c r="CT25" s="74"/>
      <c r="CU25" s="74"/>
      <c r="CV25" s="74"/>
      <c r="CW25" s="74"/>
      <c r="CX25" s="74"/>
    </row>
    <row r="26" ht="20.15" customHeight="1" spans="1:25">
      <c r="A26" s="111" t="s">
        <v>104</v>
      </c>
      <c r="B26" s="112"/>
      <c r="C26" s="112"/>
      <c r="D26" s="112"/>
      <c r="E26" s="112"/>
      <c r="F26" s="112"/>
      <c r="G26" s="113"/>
      <c r="H26" s="114" t="s">
        <v>105</v>
      </c>
      <c r="I26" s="191"/>
      <c r="J26" s="191"/>
      <c r="K26" s="191"/>
      <c r="L26" s="191"/>
      <c r="M26" s="192">
        <v>6</v>
      </c>
      <c r="N26" s="193" t="s">
        <v>106</v>
      </c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</row>
    <row r="27" ht="20.15" customHeight="1" spans="1:25">
      <c r="A27" s="115" t="s">
        <v>107</v>
      </c>
      <c r="B27" s="116"/>
      <c r="C27" s="116"/>
      <c r="D27" s="116"/>
      <c r="E27" s="116"/>
      <c r="F27" s="97">
        <v>18</v>
      </c>
      <c r="G27" s="117" t="s">
        <v>24</v>
      </c>
      <c r="H27" s="114" t="s">
        <v>108</v>
      </c>
      <c r="I27" s="191"/>
      <c r="J27" s="191"/>
      <c r="K27" s="191"/>
      <c r="L27" s="191"/>
      <c r="M27" s="192">
        <v>0.5</v>
      </c>
      <c r="N27" s="194"/>
      <c r="O27" s="73"/>
      <c r="P27" s="195" t="s">
        <v>31</v>
      </c>
      <c r="Q27" s="73"/>
      <c r="R27" s="73"/>
      <c r="S27" s="73"/>
      <c r="T27" s="73"/>
      <c r="U27" s="73"/>
      <c r="V27" s="73"/>
      <c r="W27" s="73"/>
      <c r="X27" s="73"/>
      <c r="Y27" s="73"/>
    </row>
    <row r="28" ht="20.15" customHeight="1" spans="1:25">
      <c r="A28" s="118" t="s">
        <v>109</v>
      </c>
      <c r="B28" s="119"/>
      <c r="C28" s="119"/>
      <c r="D28" s="119"/>
      <c r="E28" s="119"/>
      <c r="F28" s="103">
        <v>300</v>
      </c>
      <c r="G28" s="120" t="s">
        <v>28</v>
      </c>
      <c r="H28" s="118" t="s">
        <v>110</v>
      </c>
      <c r="I28" s="119"/>
      <c r="J28" s="119"/>
      <c r="K28" s="119"/>
      <c r="L28" s="119"/>
      <c r="M28" s="196">
        <f>0.1*Lnom*Irms_Lbuckboost*ILpk/(Bmax*Kd*Kf)</f>
        <v>0.0271282819475039</v>
      </c>
      <c r="N28" s="120" t="s">
        <v>111</v>
      </c>
      <c r="O28" s="73"/>
      <c r="P28" s="73" t="s">
        <v>35</v>
      </c>
      <c r="Q28" s="73"/>
      <c r="R28" s="73"/>
      <c r="S28" s="73"/>
      <c r="T28" s="73"/>
      <c r="U28" s="73"/>
      <c r="V28" s="73"/>
      <c r="W28" s="73"/>
      <c r="X28" s="73"/>
      <c r="Y28" s="73"/>
    </row>
    <row r="29" ht="20.15" customHeight="1" spans="1:20">
      <c r="A29" s="118" t="s">
        <v>112</v>
      </c>
      <c r="B29" s="119"/>
      <c r="C29" s="119"/>
      <c r="D29" s="119"/>
      <c r="E29" s="119"/>
      <c r="F29" s="121">
        <v>0.7</v>
      </c>
      <c r="G29" s="120"/>
      <c r="H29" s="122" t="s">
        <v>113</v>
      </c>
      <c r="I29" s="160"/>
      <c r="J29" s="160"/>
      <c r="K29" s="160"/>
      <c r="L29" s="160"/>
      <c r="M29" s="197" t="s">
        <v>114</v>
      </c>
      <c r="N29" s="198"/>
      <c r="O29" s="73"/>
      <c r="P29" s="73"/>
      <c r="Q29" s="73"/>
      <c r="R29" s="73"/>
      <c r="S29" s="73"/>
      <c r="T29" s="73"/>
    </row>
    <row r="30" ht="20.15" customHeight="1" spans="1:18">
      <c r="A30" s="118" t="s">
        <v>115</v>
      </c>
      <c r="B30" s="119"/>
      <c r="C30" s="119"/>
      <c r="D30" s="119"/>
      <c r="E30" s="119"/>
      <c r="F30" s="123" t="s">
        <v>116</v>
      </c>
      <c r="G30" s="124"/>
      <c r="H30" s="118" t="s">
        <v>117</v>
      </c>
      <c r="I30" s="119"/>
      <c r="J30" s="119"/>
      <c r="K30" s="119"/>
      <c r="L30" s="119"/>
      <c r="M30" s="199">
        <v>17.1</v>
      </c>
      <c r="N30" s="120" t="s">
        <v>118</v>
      </c>
      <c r="P30" s="73"/>
      <c r="Q30" s="73"/>
      <c r="R30" s="73"/>
    </row>
    <row r="31" ht="20.15" customHeight="1" spans="1:14">
      <c r="A31" s="125" t="s">
        <v>119</v>
      </c>
      <c r="B31" s="126"/>
      <c r="C31" s="126"/>
      <c r="D31" s="126"/>
      <c r="E31" s="126"/>
      <c r="F31" s="127" t="s">
        <v>120</v>
      </c>
      <c r="G31" s="128"/>
      <c r="H31" s="118" t="s">
        <v>121</v>
      </c>
      <c r="I31" s="119"/>
      <c r="J31" s="119"/>
      <c r="K31" s="119"/>
      <c r="L31" s="119"/>
      <c r="M31" s="200">
        <f>ROUNDDOWN(Lnom*550/Rsen/(Bmax*Ae),0)</f>
        <v>107</v>
      </c>
      <c r="N31" s="120" t="s">
        <v>34</v>
      </c>
    </row>
    <row r="32" ht="20.15" customHeight="1" spans="1:14">
      <c r="A32" s="111" t="s">
        <v>42</v>
      </c>
      <c r="B32" s="112"/>
      <c r="C32" s="112"/>
      <c r="D32" s="112"/>
      <c r="E32" s="112"/>
      <c r="F32" s="112"/>
      <c r="G32" s="113"/>
      <c r="H32" s="129" t="s">
        <v>122</v>
      </c>
      <c r="I32" s="201"/>
      <c r="J32" s="201"/>
      <c r="K32" s="201"/>
      <c r="L32" s="201"/>
      <c r="M32" s="202">
        <f>ROUNDUP(SQRT(4*Irms_Lbuckboost/(Kd*PI())),2)</f>
        <v>0.31</v>
      </c>
      <c r="N32" s="203" t="s">
        <v>38</v>
      </c>
    </row>
    <row r="33" ht="20.15" customHeight="1" spans="1:15">
      <c r="A33" s="100" t="s">
        <v>123</v>
      </c>
      <c r="B33" s="101"/>
      <c r="C33" s="101"/>
      <c r="D33" s="101"/>
      <c r="E33" s="102"/>
      <c r="F33" s="130">
        <f>Vo*Io/η/1000</f>
        <v>7.71428571428571</v>
      </c>
      <c r="G33" s="120" t="s">
        <v>46</v>
      </c>
      <c r="H33" s="131" t="s">
        <v>124</v>
      </c>
      <c r="I33" s="204"/>
      <c r="J33" s="204"/>
      <c r="K33" s="204"/>
      <c r="L33" s="204"/>
      <c r="M33" s="204"/>
      <c r="N33" s="205"/>
      <c r="O33" s="73">
        <f>IF(Vo=12,1,0)</f>
        <v>0</v>
      </c>
    </row>
    <row r="34" ht="20.15" customHeight="1" spans="1:14">
      <c r="A34" s="100" t="s">
        <v>125</v>
      </c>
      <c r="B34" s="101"/>
      <c r="C34" s="101"/>
      <c r="D34" s="101"/>
      <c r="E34" s="102"/>
      <c r="F34" s="132">
        <v>2</v>
      </c>
      <c r="G34" s="133"/>
      <c r="H34" s="115" t="s">
        <v>126</v>
      </c>
      <c r="I34" s="116"/>
      <c r="J34" s="116"/>
      <c r="K34" s="116"/>
      <c r="L34" s="116"/>
      <c r="M34" s="206">
        <v>5</v>
      </c>
      <c r="N34" s="117" t="s">
        <v>44</v>
      </c>
    </row>
    <row r="35" ht="20.15" customHeight="1" spans="1:14">
      <c r="A35" s="100" t="s">
        <v>127</v>
      </c>
      <c r="B35" s="101"/>
      <c r="C35" s="101"/>
      <c r="D35" s="101"/>
      <c r="E35" s="102"/>
      <c r="F35" s="134">
        <f>IF(F34=1,1*F33,2*F33)</f>
        <v>15.4285714285714</v>
      </c>
      <c r="G35" s="104" t="s">
        <v>50</v>
      </c>
      <c r="H35" s="135" t="str">
        <f>IF(M34&gt;=2,IF(Vo&lt;10,"RFB1 is OK!",IF(I47+I48&gt;20,"RFB1 is OK!","Warning, RFB1 is too small and need to be increased!")),"Warning, RFB1 is too small and need to be increased!")</f>
        <v>RFB1 is OK!</v>
      </c>
      <c r="I35" s="138"/>
      <c r="J35" s="138"/>
      <c r="K35" s="138"/>
      <c r="L35" s="138"/>
      <c r="M35" s="138"/>
      <c r="N35" s="139"/>
    </row>
    <row r="36" ht="20.15" customHeight="1" spans="1:14">
      <c r="A36" s="100" t="s">
        <v>128</v>
      </c>
      <c r="B36" s="101"/>
      <c r="C36" s="101"/>
      <c r="D36" s="101"/>
      <c r="E36" s="102"/>
      <c r="F36" s="136">
        <v>10</v>
      </c>
      <c r="G36" s="104" t="s">
        <v>50</v>
      </c>
      <c r="H36" s="118" t="s">
        <v>129</v>
      </c>
      <c r="I36" s="119"/>
      <c r="J36" s="119"/>
      <c r="K36" s="119"/>
      <c r="L36" s="119"/>
      <c r="M36" s="207">
        <v>20</v>
      </c>
      <c r="N36" s="120" t="str">
        <f>"kΩ (Rdummy&gt;"&amp;ROUNDUP(Rdummy_max,1)&amp;"kΩ)"</f>
        <v>kΩ (Rdummy&gt;27kΩ)</v>
      </c>
    </row>
    <row r="37" s="72" customFormat="1" ht="20.15" customHeight="1" spans="1:14">
      <c r="A37" s="100" t="s">
        <v>130</v>
      </c>
      <c r="B37" s="101"/>
      <c r="C37" s="101"/>
      <c r="D37" s="101"/>
      <c r="E37" s="102"/>
      <c r="F37" s="137">
        <f>IF(F34=1,Vdcmin_F,Vdcmin_H)</f>
        <v>45.0592033701334</v>
      </c>
      <c r="G37" s="104" t="s">
        <v>24</v>
      </c>
      <c r="H37" s="118" t="s">
        <v>131</v>
      </c>
      <c r="I37" s="119"/>
      <c r="J37" s="119"/>
      <c r="K37" s="119"/>
      <c r="L37" s="119"/>
      <c r="M37" s="207">
        <v>0.01</v>
      </c>
      <c r="N37" s="120"/>
    </row>
    <row r="38" s="72" customFormat="1" ht="20.15" customHeight="1" spans="1:14">
      <c r="A38" s="135" t="str">
        <f>IF(A46,IF(AND(F37&gt;70,F37&gt;Vo*4/3),"Cin is OK!","Warning, Recommended Vindc_min should &gt;70V , Please Enlarge Cin Cap."),IF(F37&gt;Vo*4/3,"Cin is OK!","Warning, Recommended Vindc_min should &gt;70V , Please Enlarge Cin Cap."))</f>
        <v>Cin is OK!</v>
      </c>
      <c r="B38" s="138"/>
      <c r="C38" s="138"/>
      <c r="D38" s="138"/>
      <c r="E38" s="138"/>
      <c r="F38" s="138"/>
      <c r="G38" s="139"/>
      <c r="H38" s="129" t="s">
        <v>132</v>
      </c>
      <c r="I38" s="201"/>
      <c r="J38" s="201"/>
      <c r="K38" s="201"/>
      <c r="L38" s="201"/>
      <c r="M38" s="208">
        <f>1000*M37*Vo/((Vo+Vf)*20/Lnom)</f>
        <v>0.481283422459893</v>
      </c>
      <c r="N38" s="203" t="s">
        <v>54</v>
      </c>
    </row>
    <row r="39" ht="20.15" customHeight="1" spans="1:102">
      <c r="A39" s="111" t="s">
        <v>60</v>
      </c>
      <c r="B39" s="112"/>
      <c r="C39" s="112"/>
      <c r="D39" s="112"/>
      <c r="E39" s="112"/>
      <c r="F39" s="112"/>
      <c r="G39" s="113"/>
      <c r="H39" s="140" t="s">
        <v>133</v>
      </c>
      <c r="I39" s="209"/>
      <c r="J39" s="209"/>
      <c r="K39" s="209"/>
      <c r="L39" s="209"/>
      <c r="M39" s="210"/>
      <c r="N39" s="211"/>
      <c r="CR39" s="74"/>
      <c r="CS39" s="74"/>
      <c r="CT39" s="74"/>
      <c r="CU39" s="74"/>
      <c r="CV39" s="74"/>
      <c r="CW39" s="74"/>
      <c r="CX39" s="74"/>
    </row>
    <row r="40" s="72" customFormat="1" ht="20.15" customHeight="1" spans="1:14">
      <c r="A40" s="100" t="s">
        <v>134</v>
      </c>
      <c r="B40" s="101"/>
      <c r="C40" s="101"/>
      <c r="D40" s="101"/>
      <c r="E40" s="102"/>
      <c r="F40" s="141">
        <f>IF(Vo&lt;24,Rccm_min+0.001,Rsen_min+0.001)</f>
        <v>0.826683892449627</v>
      </c>
      <c r="G40" s="104" t="s">
        <v>54</v>
      </c>
      <c r="H40" s="142" t="s">
        <v>57</v>
      </c>
      <c r="I40" s="212" t="s">
        <v>58</v>
      </c>
      <c r="J40" s="212" t="s">
        <v>59</v>
      </c>
      <c r="K40" s="212"/>
      <c r="L40" s="212"/>
      <c r="M40" s="212"/>
      <c r="N40" s="213"/>
    </row>
    <row r="41" s="73" customFormat="1" ht="20.15" customHeight="1" spans="1:15">
      <c r="A41" s="100" t="s">
        <v>135</v>
      </c>
      <c r="B41" s="101"/>
      <c r="C41" s="101"/>
      <c r="D41" s="101"/>
      <c r="E41" s="102"/>
      <c r="F41" s="141">
        <f>Rccm_min</f>
        <v>0.825683892449627</v>
      </c>
      <c r="G41" s="104" t="s">
        <v>54</v>
      </c>
      <c r="H41" s="143" t="s">
        <v>136</v>
      </c>
      <c r="I41" s="214">
        <f>Cin</f>
        <v>10</v>
      </c>
      <c r="J41" s="331" t="str">
        <f>"Electrolytic Cap"&amp;","&amp;IF(Vin_max&gt;140,"400V","250V")</f>
        <v>Electrolytic Cap,250V</v>
      </c>
      <c r="K41" s="215"/>
      <c r="L41" s="215"/>
      <c r="M41" s="215"/>
      <c r="N41" s="216"/>
      <c r="O41" s="72"/>
    </row>
    <row r="42" s="73" customFormat="1" ht="20.15" customHeight="1" spans="1:14">
      <c r="A42" s="100" t="s">
        <v>137</v>
      </c>
      <c r="B42" s="101"/>
      <c r="C42" s="101"/>
      <c r="D42" s="101"/>
      <c r="E42" s="102"/>
      <c r="F42" s="141">
        <f>Rdcm_max</f>
        <v>0.647816590746548</v>
      </c>
      <c r="G42" s="104" t="s">
        <v>54</v>
      </c>
      <c r="H42" s="143" t="s">
        <v>138</v>
      </c>
      <c r="I42" s="217">
        <v>100</v>
      </c>
      <c r="J42" s="215" t="str">
        <f>"Electrolytic Cap, ESR&lt;"&amp;ROUNDDOWN(M38,2)&amp;"Ω"</f>
        <v>Electrolytic Cap, ESR&lt;0.48Ω</v>
      </c>
      <c r="K42" s="215"/>
      <c r="L42" s="215"/>
      <c r="M42" s="215"/>
      <c r="N42" s="216"/>
    </row>
    <row r="43" s="73" customFormat="1" ht="20.15" customHeight="1" spans="1:14">
      <c r="A43" s="100" t="s">
        <v>139</v>
      </c>
      <c r="B43" s="101"/>
      <c r="C43" s="101"/>
      <c r="D43" s="101"/>
      <c r="E43" s="102"/>
      <c r="F43" s="144">
        <f>Rsen_max</f>
        <v>1.32496769665185</v>
      </c>
      <c r="G43" s="104" t="s">
        <v>54</v>
      </c>
      <c r="H43" s="143" t="s">
        <v>140</v>
      </c>
      <c r="I43" s="217">
        <v>1</v>
      </c>
      <c r="J43" s="215" t="s">
        <v>66</v>
      </c>
      <c r="K43" s="215"/>
      <c r="L43" s="215"/>
      <c r="M43" s="215"/>
      <c r="N43" s="216"/>
    </row>
    <row r="44" s="73" customFormat="1" ht="20.15" customHeight="1" spans="1:14">
      <c r="A44" s="145" t="s">
        <v>141</v>
      </c>
      <c r="B44" s="146"/>
      <c r="C44" s="146"/>
      <c r="D44" s="146"/>
      <c r="E44" s="147"/>
      <c r="F44" s="148">
        <v>1</v>
      </c>
      <c r="G44" s="104" t="s">
        <v>54</v>
      </c>
      <c r="H44" s="143" t="s">
        <v>142</v>
      </c>
      <c r="I44" s="332" t="str">
        <f>IF(Vo&lt;10,1,"NC")</f>
        <v>NC</v>
      </c>
      <c r="J44" s="215" t="s">
        <v>66</v>
      </c>
      <c r="K44" s="215"/>
      <c r="L44" s="215"/>
      <c r="M44" s="215"/>
      <c r="N44" s="216"/>
    </row>
    <row r="45" s="73" customFormat="1" ht="20.15" customHeight="1" spans="1:14">
      <c r="A45" s="149" t="s">
        <v>143</v>
      </c>
      <c r="B45" s="150"/>
      <c r="C45" s="150"/>
      <c r="D45" s="150"/>
      <c r="E45" s="151"/>
      <c r="F45" s="152">
        <v>0.9</v>
      </c>
      <c r="G45" s="153" t="str">
        <f>IF(A46,"","Ktoff&lt;1.25")</f>
        <v>Ktoff&lt;1.25</v>
      </c>
      <c r="H45" s="143" t="s">
        <v>70</v>
      </c>
      <c r="I45" s="218">
        <f>Lnom</f>
        <v>1</v>
      </c>
      <c r="J45" s="215" t="str">
        <f>"Core="&amp;M29&amp;", "&amp;"N="&amp;M31&amp;" ("&amp;M32&amp;"mm"&amp;" )"&amp;",Isat&gt;"&amp;ROUNDUP(M23,2)&amp;"A"</f>
        <v>Core=EE13, N=107 (0.31mm ),Isat&gt;0.55A</v>
      </c>
      <c r="K45" s="215"/>
      <c r="L45" s="215"/>
      <c r="M45" s="215"/>
      <c r="N45" s="216"/>
    </row>
    <row r="46" s="73" customFormat="1" ht="20.15" customHeight="1" spans="1:14">
      <c r="A46" s="154" t="b">
        <f>AND(Rsen&lt;Rdcm_max,Rsen&gt;Rsen_min-0.001,Vo&gt;23.99)</f>
        <v>0</v>
      </c>
      <c r="B46" s="155" t="b">
        <f>OR(Rsen&lt;F40,Rsen&gt;Rsen_max)</f>
        <v>0</v>
      </c>
      <c r="C46" s="138" t="str">
        <f>IF(Rsen&gt;F43,"This Rcs is improper. Please Reselect it.",IF(AND(Rsen&gt;F41,Rsen&lt;F43),IF(AND(F45&lt;1.25,F45&gt;0),"Rcs is within range of CCM Mode!","This Rcs is too large. Please Reduce it or Enlagre Cin Capacitor."),IF(AND(Rsen&gt;F40,Rsen&lt;F42),"Rcs is within range of DCM Mode!","Caution! Please Choose Rcs as Rcs&lt;Rdcm_max or Rccm_min&lt;Rcs.")))</f>
        <v>Rcs is within range of CCM Mode!</v>
      </c>
      <c r="D46" s="138"/>
      <c r="E46" s="138"/>
      <c r="F46" s="138"/>
      <c r="G46" s="139"/>
      <c r="H46" s="143" t="s">
        <v>144</v>
      </c>
      <c r="I46" s="219">
        <f>Rsen</f>
        <v>1</v>
      </c>
      <c r="J46" s="215" t="s">
        <v>72</v>
      </c>
      <c r="K46" s="215"/>
      <c r="L46" s="215"/>
      <c r="M46" s="215"/>
      <c r="N46" s="216"/>
    </row>
    <row r="47" s="73" customFormat="1" ht="20.15" customHeight="1" spans="1:14">
      <c r="A47" s="73">
        <f>IF(Vo&lt;24,1,0)</f>
        <v>1</v>
      </c>
      <c r="B47" s="156" t="b">
        <f>AND(Rsen&lt;F41,Rsen&gt;F42)</f>
        <v>0</v>
      </c>
      <c r="C47" s="157"/>
      <c r="D47" s="158" t="str">
        <f>IF(Rsen&gt;F43," ",IF(Rsen&gt;F41,"System works in CCM Mode at Full Load.",IF(Rsen&lt;F42,"System works in DCM Mode at Full Load."," ")))</f>
        <v>System works in CCM Mode at Full Load.</v>
      </c>
      <c r="E47" s="158"/>
      <c r="F47" s="158"/>
      <c r="G47" s="159"/>
      <c r="H47" s="143" t="s">
        <v>145</v>
      </c>
      <c r="I47" s="220">
        <f>IF(Vo=12,"NC",M34)</f>
        <v>5</v>
      </c>
      <c r="J47" s="215" t="s">
        <v>146</v>
      </c>
      <c r="K47" s="215"/>
      <c r="L47" s="215"/>
      <c r="M47" s="215"/>
      <c r="N47" s="216"/>
    </row>
    <row r="48" s="73" customFormat="1" ht="20.15" customHeight="1" spans="1:14">
      <c r="A48" s="86" t="s">
        <v>147</v>
      </c>
      <c r="B48" s="87"/>
      <c r="C48" s="87"/>
      <c r="D48" s="87"/>
      <c r="E48" s="87"/>
      <c r="F48" s="88"/>
      <c r="G48" s="89"/>
      <c r="H48" s="143" t="s">
        <v>148</v>
      </c>
      <c r="I48" s="220">
        <f>IF(Vo=12,"NC",M34*(Kfb-1))</f>
        <v>41.75</v>
      </c>
      <c r="J48" s="215" t="s">
        <v>146</v>
      </c>
      <c r="K48" s="215"/>
      <c r="L48" s="215"/>
      <c r="M48" s="215"/>
      <c r="N48" s="216"/>
    </row>
    <row r="49" s="73" customFormat="1" ht="20.15" customHeight="1" spans="1:14">
      <c r="A49" s="122" t="s">
        <v>149</v>
      </c>
      <c r="B49" s="160"/>
      <c r="C49" s="160"/>
      <c r="D49" s="160"/>
      <c r="E49" s="160"/>
      <c r="F49" s="134">
        <f>IF(A46,Lbuckboost_min_dcm,IF(OR(Rsen&gt;F43,F45&gt;1.25,Lbuckboost_min&lt;0),"False!",Lbuckboost_min))</f>
        <v>1.49007387967355</v>
      </c>
      <c r="G49" s="161" t="s">
        <v>80</v>
      </c>
      <c r="H49" s="143" t="s">
        <v>150</v>
      </c>
      <c r="I49" s="219">
        <f>M36</f>
        <v>20</v>
      </c>
      <c r="J49" s="215" t="s">
        <v>82</v>
      </c>
      <c r="K49" s="215"/>
      <c r="L49" s="215"/>
      <c r="M49" s="215"/>
      <c r="N49" s="216"/>
    </row>
    <row r="50" s="73" customFormat="1" ht="20.15" customHeight="1" spans="1:14">
      <c r="A50" s="162" t="s">
        <v>151</v>
      </c>
      <c r="B50" s="163"/>
      <c r="C50" s="163"/>
      <c r="D50" s="163"/>
      <c r="E50" s="163"/>
      <c r="F50" s="164">
        <f>IF(A46,Lbuckboost_max_dcm,IF(OR(Rsen&gt;F43,F45&gt;1.25,Lbuckboost_max&lt;0),"False!",Lbuckboost_max))</f>
        <v>1.07747316470484</v>
      </c>
      <c r="G50" s="165" t="s">
        <v>80</v>
      </c>
      <c r="H50" s="143" t="s">
        <v>85</v>
      </c>
      <c r="I50" s="221" t="s">
        <v>86</v>
      </c>
      <c r="J50" s="215" t="str">
        <f>"Fast Recovery Diode,ID&gt;"&amp;ROUNDUP(ILpk,2)&amp;"A, Vrrm&gt;"&amp;ROUNDUP(SQRT(2)*Vin_max+Vo,0)&amp;"V"</f>
        <v>Fast Recovery Diode,ID&gt;0.55A, Vrrm&gt;188V</v>
      </c>
      <c r="K50" s="215"/>
      <c r="L50" s="215"/>
      <c r="M50" s="215"/>
      <c r="N50" s="216"/>
    </row>
    <row r="51" s="73" customFormat="1" ht="16.35" spans="1:14">
      <c r="A51" s="166" t="str">
        <f>IF(OR(Rsen&lt;F40,Rsen&gt;Rsen_max),"",IF(F49&gt;F50,"Calculated Lnom_min&gt;Lnom_max. Please Reselect Rsense!","Check Lnom_min and Lnom_max are OK."))</f>
        <v>Calculated Lnom_min&gt;Lnom_max. Please Reselect Rsense!</v>
      </c>
      <c r="B51" s="167"/>
      <c r="C51" s="167"/>
      <c r="D51" s="167"/>
      <c r="E51" s="167"/>
      <c r="F51" s="167"/>
      <c r="G51" s="168"/>
      <c r="H51" s="143" t="s">
        <v>88</v>
      </c>
      <c r="I51" s="221" t="s">
        <v>89</v>
      </c>
      <c r="J51" s="215" t="str">
        <f>"Fast Recovery Diode,Vrrm&gt;"&amp;ROUNDUP(7+Vo+Vin_max*SQRT(2),0)&amp;"V"</f>
        <v>Fast Recovery Diode,Vrrm&gt;195V</v>
      </c>
      <c r="K51" s="215"/>
      <c r="L51" s="215"/>
      <c r="M51" s="215"/>
      <c r="N51" s="216"/>
    </row>
    <row r="52" s="73" customFormat="1" ht="16.35" spans="8:14">
      <c r="H52" s="169" t="s">
        <v>90</v>
      </c>
      <c r="I52" s="333" t="str">
        <f>F31</f>
        <v>KP3211B</v>
      </c>
      <c r="J52" s="223" t="s">
        <v>91</v>
      </c>
      <c r="K52" s="223"/>
      <c r="L52" s="223"/>
      <c r="M52" s="223"/>
      <c r="N52" s="224"/>
    </row>
    <row r="53" s="73" customFormat="1" spans="4:7">
      <c r="D53" s="170"/>
      <c r="F53" s="171"/>
      <c r="G53" s="172"/>
    </row>
    <row r="54" s="73" customFormat="1" spans="4:6">
      <c r="D54" s="170"/>
      <c r="F54" s="170"/>
    </row>
    <row r="55" s="73" customFormat="1" spans="4:6">
      <c r="D55" s="170"/>
      <c r="F55" s="170"/>
    </row>
    <row r="56" s="73" customFormat="1" spans="6:6">
      <c r="F56" s="170"/>
    </row>
    <row r="57" s="73" customFormat="1"/>
    <row r="58" s="73" customFormat="1"/>
    <row r="59" s="73" customFormat="1"/>
    <row r="60" s="73" customFormat="1"/>
    <row r="61" s="73" customFormat="1"/>
    <row r="62" s="73" customFormat="1"/>
    <row r="63" s="73" customFormat="1"/>
    <row r="64" s="73" customFormat="1"/>
    <row r="65" s="73" customFormat="1"/>
    <row r="66" s="73" customFormat="1"/>
    <row r="67" s="73" customFormat="1"/>
    <row r="68" s="73" customFormat="1"/>
    <row r="69" s="73" customFormat="1"/>
    <row r="70" s="73" customFormat="1"/>
    <row r="71" s="73" customFormat="1"/>
    <row r="72" s="73" customFormat="1"/>
    <row r="73" s="73" customFormat="1" spans="6:7">
      <c r="F73" s="172"/>
      <c r="G73" s="172"/>
    </row>
    <row r="74" s="73" customFormat="1" spans="6:7">
      <c r="F74" s="172"/>
      <c r="G74" s="172"/>
    </row>
    <row r="75" s="73" customFormat="1" spans="6:7">
      <c r="F75" s="172"/>
      <c r="G75" s="172"/>
    </row>
    <row r="76" s="73" customFormat="1" spans="6:7">
      <c r="F76" s="172"/>
      <c r="G76" s="172"/>
    </row>
    <row r="77" s="73" customFormat="1" spans="6:7">
      <c r="F77" s="172"/>
      <c r="G77" s="172"/>
    </row>
    <row r="78" s="73" customFormat="1" spans="6:7">
      <c r="F78" s="172"/>
      <c r="G78" s="172"/>
    </row>
    <row r="79" s="73" customFormat="1" spans="6:7">
      <c r="F79" s="172"/>
      <c r="G79" s="172"/>
    </row>
    <row r="80" s="73" customFormat="1" spans="6:7">
      <c r="F80" s="172"/>
      <c r="G80" s="172"/>
    </row>
    <row r="81" s="73" customFormat="1" spans="6:7">
      <c r="F81" s="172"/>
      <c r="G81" s="172"/>
    </row>
    <row r="82" s="73" customFormat="1" spans="6:7">
      <c r="F82" s="172"/>
      <c r="G82" s="172"/>
    </row>
    <row r="83" s="73" customFormat="1" spans="6:7">
      <c r="F83" s="172"/>
      <c r="G83" s="172"/>
    </row>
    <row r="84" s="73" customFormat="1" spans="6:7">
      <c r="F84" s="172"/>
      <c r="G84" s="172"/>
    </row>
    <row r="85" s="73" customFormat="1" spans="6:7">
      <c r="F85" s="172"/>
      <c r="G85" s="172"/>
    </row>
    <row r="86" s="73" customFormat="1" spans="6:7">
      <c r="F86" s="172"/>
      <c r="G86" s="172"/>
    </row>
    <row r="87" s="73" customFormat="1" spans="6:7">
      <c r="F87" s="172"/>
      <c r="G87" s="172"/>
    </row>
    <row r="88" s="73" customFormat="1" spans="6:7">
      <c r="F88" s="172"/>
      <c r="G88" s="172"/>
    </row>
    <row r="89" s="73" customFormat="1" spans="6:7">
      <c r="F89" s="172"/>
      <c r="G89" s="172"/>
    </row>
    <row r="90" s="73" customFormat="1" spans="6:7">
      <c r="F90" s="172"/>
      <c r="G90" s="172"/>
    </row>
    <row r="91" s="73" customFormat="1" spans="6:7">
      <c r="F91" s="172"/>
      <c r="G91" s="172"/>
    </row>
    <row r="92" s="73" customFormat="1" spans="6:7">
      <c r="F92" s="172"/>
      <c r="G92" s="172"/>
    </row>
    <row r="93" s="73" customFormat="1" spans="6:7">
      <c r="F93" s="172"/>
      <c r="G93" s="172"/>
    </row>
    <row r="94" s="73" customFormat="1" spans="6:7">
      <c r="F94" s="172"/>
      <c r="G94" s="172"/>
    </row>
    <row r="95" s="73" customFormat="1" spans="6:7">
      <c r="F95" s="172"/>
      <c r="G95" s="172"/>
    </row>
    <row r="96" s="73" customFormat="1" spans="6:7">
      <c r="F96" s="172"/>
      <c r="G96" s="172"/>
    </row>
    <row r="97" s="73" customFormat="1" spans="6:7">
      <c r="F97" s="172"/>
      <c r="G97" s="172"/>
    </row>
    <row r="98" s="73" customFormat="1" spans="6:7">
      <c r="F98" s="172"/>
      <c r="G98" s="172"/>
    </row>
    <row r="99" s="73" customFormat="1" spans="6:7">
      <c r="F99" s="172"/>
      <c r="G99" s="172"/>
    </row>
    <row r="100" s="73" customFormat="1" spans="6:7">
      <c r="F100" s="172"/>
      <c r="G100" s="172"/>
    </row>
    <row r="101" s="73" customFormat="1" spans="6:7">
      <c r="F101" s="172"/>
      <c r="G101" s="172"/>
    </row>
    <row r="102" s="73" customFormat="1" spans="6:7">
      <c r="F102" s="172"/>
      <c r="G102" s="172"/>
    </row>
    <row r="103" s="73" customFormat="1" spans="6:7">
      <c r="F103" s="172"/>
      <c r="G103" s="172"/>
    </row>
    <row r="104" s="73" customFormat="1" spans="6:7">
      <c r="F104" s="172"/>
      <c r="G104" s="172"/>
    </row>
    <row r="105" s="73" customFormat="1" spans="6:7">
      <c r="F105" s="172"/>
      <c r="G105" s="172"/>
    </row>
    <row r="106" s="73" customFormat="1" spans="6:7">
      <c r="F106" s="172"/>
      <c r="G106" s="172"/>
    </row>
    <row r="107" s="73" customFormat="1" spans="6:7">
      <c r="F107" s="172"/>
      <c r="G107" s="172"/>
    </row>
    <row r="108" s="73" customFormat="1" spans="6:7">
      <c r="F108" s="172"/>
      <c r="G108" s="172"/>
    </row>
    <row r="109" s="73" customFormat="1" spans="6:7">
      <c r="F109" s="172"/>
      <c r="G109" s="172"/>
    </row>
    <row r="110" s="73" customFormat="1" spans="6:7">
      <c r="F110" s="172"/>
      <c r="G110" s="172"/>
    </row>
    <row r="111" s="73" customFormat="1" spans="6:7">
      <c r="F111" s="172"/>
      <c r="G111" s="172"/>
    </row>
    <row r="112" s="73" customFormat="1" spans="6:7">
      <c r="F112" s="172"/>
      <c r="G112" s="172"/>
    </row>
    <row r="113" s="73" customFormat="1" spans="6:7">
      <c r="F113" s="172"/>
      <c r="G113" s="172"/>
    </row>
    <row r="114" s="73" customFormat="1" spans="6:7">
      <c r="F114" s="172"/>
      <c r="G114" s="172"/>
    </row>
    <row r="115" s="73" customFormat="1" spans="6:7">
      <c r="F115" s="172"/>
      <c r="G115" s="172"/>
    </row>
    <row r="116" s="73" customFormat="1" spans="6:7">
      <c r="F116" s="172"/>
      <c r="G116" s="172"/>
    </row>
    <row r="117" s="73" customFormat="1" spans="6:7">
      <c r="F117" s="172"/>
      <c r="G117" s="172"/>
    </row>
    <row r="118" s="73" customFormat="1" spans="6:7">
      <c r="F118" s="172"/>
      <c r="G118" s="172"/>
    </row>
    <row r="119" s="73" customFormat="1" spans="6:7">
      <c r="F119" s="172"/>
      <c r="G119" s="172"/>
    </row>
    <row r="120" s="73" customFormat="1" spans="6:7">
      <c r="F120" s="172"/>
      <c r="G120" s="172"/>
    </row>
    <row r="121" s="73" customFormat="1" spans="6:7">
      <c r="F121" s="172"/>
      <c r="G121" s="172"/>
    </row>
    <row r="122" s="73" customFormat="1" spans="6:7">
      <c r="F122" s="172"/>
      <c r="G122" s="172"/>
    </row>
    <row r="123" s="73" customFormat="1" spans="6:7">
      <c r="F123" s="172"/>
      <c r="G123" s="172"/>
    </row>
    <row r="124" s="73" customFormat="1" spans="6:7">
      <c r="F124" s="172"/>
      <c r="G124" s="172"/>
    </row>
    <row r="125" s="73" customFormat="1" spans="6:7">
      <c r="F125" s="172"/>
      <c r="G125" s="172"/>
    </row>
    <row r="126" s="73" customFormat="1" spans="6:7">
      <c r="F126" s="172"/>
      <c r="G126" s="172"/>
    </row>
    <row r="127" s="73" customFormat="1" spans="6:7">
      <c r="F127" s="172"/>
      <c r="G127" s="172"/>
    </row>
    <row r="128" s="73" customFormat="1" spans="6:7">
      <c r="F128" s="172"/>
      <c r="G128" s="172"/>
    </row>
    <row r="129" s="73" customFormat="1" spans="6:7">
      <c r="F129" s="172"/>
      <c r="G129" s="172"/>
    </row>
    <row r="130" s="73" customFormat="1" spans="6:7">
      <c r="F130" s="172"/>
      <c r="G130" s="172"/>
    </row>
    <row r="131" s="73" customFormat="1" spans="6:7">
      <c r="F131" s="172"/>
      <c r="G131" s="172"/>
    </row>
    <row r="132" s="72" customFormat="1" spans="6:15">
      <c r="F132" s="227"/>
      <c r="G132" s="227"/>
      <c r="H132" s="73"/>
      <c r="I132" s="73"/>
      <c r="J132" s="73"/>
      <c r="K132" s="73"/>
      <c r="L132" s="73"/>
      <c r="M132" s="73"/>
      <c r="N132" s="73"/>
      <c r="O132" s="73"/>
    </row>
    <row r="133" s="72" customFormat="1" spans="6:14">
      <c r="F133" s="227"/>
      <c r="G133" s="227"/>
      <c r="H133" s="73"/>
      <c r="I133" s="73"/>
      <c r="J133" s="73"/>
      <c r="K133" s="73"/>
      <c r="L133" s="73"/>
      <c r="M133" s="73"/>
      <c r="N133" s="73"/>
    </row>
    <row r="134" s="72" customFormat="1" spans="6:14">
      <c r="F134" s="227"/>
      <c r="G134" s="227"/>
      <c r="H134" s="73"/>
      <c r="I134" s="73"/>
      <c r="J134" s="73"/>
      <c r="K134" s="73"/>
      <c r="L134" s="73"/>
      <c r="M134" s="73"/>
      <c r="N134" s="73"/>
    </row>
    <row r="135" s="72" customFormat="1" spans="6:14">
      <c r="F135" s="227"/>
      <c r="G135" s="227"/>
      <c r="H135" s="73"/>
      <c r="I135" s="73"/>
      <c r="J135" s="73"/>
      <c r="K135" s="73"/>
      <c r="L135" s="73"/>
      <c r="M135" s="73"/>
      <c r="N135" s="73"/>
    </row>
    <row r="136" s="72" customFormat="1" spans="6:14">
      <c r="F136" s="227"/>
      <c r="G136" s="227"/>
      <c r="H136" s="73"/>
      <c r="I136" s="73"/>
      <c r="J136" s="73"/>
      <c r="K136" s="73"/>
      <c r="L136" s="73"/>
      <c r="M136" s="73"/>
      <c r="N136" s="73"/>
    </row>
    <row r="137" s="72" customFormat="1" spans="6:14">
      <c r="F137" s="227"/>
      <c r="G137" s="227"/>
      <c r="H137" s="73"/>
      <c r="I137" s="73"/>
      <c r="J137" s="73"/>
      <c r="K137" s="73"/>
      <c r="L137" s="73"/>
      <c r="M137" s="73"/>
      <c r="N137" s="73"/>
    </row>
    <row r="138" s="72" customFormat="1" spans="6:14">
      <c r="F138" s="227"/>
      <c r="G138" s="227"/>
      <c r="H138" s="73"/>
      <c r="I138" s="73"/>
      <c r="J138" s="73"/>
      <c r="K138" s="73"/>
      <c r="L138" s="73"/>
      <c r="M138" s="73"/>
      <c r="N138" s="73"/>
    </row>
    <row r="139" s="72" customFormat="1" spans="6:14">
      <c r="F139" s="227"/>
      <c r="G139" s="227"/>
      <c r="H139" s="73"/>
      <c r="I139" s="73"/>
      <c r="J139" s="73"/>
      <c r="K139" s="73"/>
      <c r="L139" s="73"/>
      <c r="M139" s="73"/>
      <c r="N139" s="73"/>
    </row>
    <row r="140" s="72" customFormat="1" spans="6:14">
      <c r="F140" s="227"/>
      <c r="G140" s="227"/>
      <c r="H140" s="73"/>
      <c r="I140" s="73"/>
      <c r="J140" s="73"/>
      <c r="K140" s="73"/>
      <c r="L140" s="73"/>
      <c r="M140" s="73"/>
      <c r="N140" s="73"/>
    </row>
    <row r="141" s="72" customFormat="1" spans="6:14">
      <c r="F141" s="227"/>
      <c r="G141" s="227"/>
      <c r="H141" s="73"/>
      <c r="I141" s="73"/>
      <c r="J141" s="73"/>
      <c r="K141" s="73"/>
      <c r="L141" s="73"/>
      <c r="M141" s="73"/>
      <c r="N141" s="73"/>
    </row>
    <row r="142" s="72" customFormat="1" spans="6:14">
      <c r="F142" s="227"/>
      <c r="G142" s="227"/>
      <c r="H142" s="73"/>
      <c r="I142" s="73"/>
      <c r="J142" s="73"/>
      <c r="K142" s="73"/>
      <c r="L142" s="73"/>
      <c r="M142" s="73"/>
      <c r="N142" s="73"/>
    </row>
    <row r="143" s="72" customFormat="1" spans="6:14">
      <c r="F143" s="227"/>
      <c r="G143" s="227"/>
      <c r="H143" s="73"/>
      <c r="I143" s="73"/>
      <c r="J143" s="73"/>
      <c r="K143" s="73"/>
      <c r="L143" s="73"/>
      <c r="M143" s="73"/>
      <c r="N143" s="73"/>
    </row>
    <row r="144" s="72" customFormat="1" spans="6:14">
      <c r="F144" s="227"/>
      <c r="G144" s="227"/>
      <c r="H144" s="73"/>
      <c r="I144" s="73"/>
      <c r="J144" s="73"/>
      <c r="K144" s="73"/>
      <c r="L144" s="73"/>
      <c r="M144" s="73"/>
      <c r="N144" s="73"/>
    </row>
    <row r="145" s="72" customFormat="1" spans="6:14">
      <c r="F145" s="227"/>
      <c r="G145" s="227"/>
      <c r="H145" s="73"/>
      <c r="I145" s="73"/>
      <c r="J145" s="73"/>
      <c r="K145" s="73"/>
      <c r="L145" s="73"/>
      <c r="M145" s="73"/>
      <c r="N145" s="73"/>
    </row>
    <row r="146" s="72" customFormat="1" spans="6:13">
      <c r="F146" s="227"/>
      <c r="G146" s="227"/>
      <c r="H146" s="73"/>
      <c r="I146" s="73"/>
      <c r="J146" s="73"/>
      <c r="K146" s="73"/>
      <c r="L146" s="73"/>
      <c r="M146" s="73"/>
    </row>
    <row r="147" s="72" customFormat="1" spans="6:8">
      <c r="F147" s="227"/>
      <c r="G147" s="227"/>
      <c r="H147" s="73"/>
    </row>
    <row r="148" s="72" customFormat="1" spans="6:8">
      <c r="F148" s="227"/>
      <c r="G148" s="227"/>
      <c r="H148" s="73"/>
    </row>
    <row r="149" s="72" customFormat="1" spans="6:8">
      <c r="F149" s="227"/>
      <c r="G149" s="227"/>
      <c r="H149" s="73"/>
    </row>
    <row r="150" s="72" customFormat="1" spans="6:8">
      <c r="F150" s="227"/>
      <c r="G150" s="227"/>
      <c r="H150" s="73"/>
    </row>
    <row r="151" s="72" customFormat="1" spans="6:8">
      <c r="F151" s="227"/>
      <c r="G151" s="227"/>
      <c r="H151" s="73"/>
    </row>
    <row r="152" s="72" customFormat="1" spans="6:7">
      <c r="F152" s="227"/>
      <c r="G152" s="227"/>
    </row>
    <row r="153" s="72" customFormat="1" spans="6:7">
      <c r="F153" s="227"/>
      <c r="G153" s="227"/>
    </row>
    <row r="154" s="72" customFormat="1" spans="6:7">
      <c r="F154" s="227"/>
      <c r="G154" s="227"/>
    </row>
    <row r="155" s="72" customFormat="1" spans="6:7">
      <c r="F155" s="227"/>
      <c r="G155" s="227"/>
    </row>
    <row r="156" s="72" customFormat="1" spans="6:7">
      <c r="F156" s="227"/>
      <c r="G156" s="227"/>
    </row>
    <row r="157" s="72" customFormat="1" spans="6:7">
      <c r="F157" s="227"/>
      <c r="G157" s="227"/>
    </row>
    <row r="158" s="72" customFormat="1" spans="6:7">
      <c r="F158" s="227"/>
      <c r="G158" s="227"/>
    </row>
    <row r="159" s="72" customFormat="1" spans="6:7">
      <c r="F159" s="227"/>
      <c r="G159" s="227"/>
    </row>
    <row r="160" s="72" customFormat="1" spans="6:7">
      <c r="F160" s="227"/>
      <c r="G160" s="227"/>
    </row>
    <row r="161" s="72" customFormat="1" spans="6:7">
      <c r="F161" s="227"/>
      <c r="G161" s="227"/>
    </row>
    <row r="162" s="72" customFormat="1" spans="6:7">
      <c r="F162" s="227"/>
      <c r="G162" s="227"/>
    </row>
    <row r="163" s="72" customFormat="1" spans="6:7">
      <c r="F163" s="227"/>
      <c r="G163" s="227"/>
    </row>
    <row r="164" s="72" customFormat="1" spans="6:7">
      <c r="F164" s="227"/>
      <c r="G164" s="227"/>
    </row>
    <row r="165" s="72" customFormat="1" spans="6:7">
      <c r="F165" s="227"/>
      <c r="G165" s="227"/>
    </row>
    <row r="166" s="72" customFormat="1" spans="6:7">
      <c r="F166" s="227"/>
      <c r="G166" s="227"/>
    </row>
    <row r="167" s="72" customFormat="1" spans="6:7">
      <c r="F167" s="227"/>
      <c r="G167" s="227"/>
    </row>
    <row r="168" s="72" customFormat="1" spans="6:7">
      <c r="F168" s="227"/>
      <c r="G168" s="227"/>
    </row>
    <row r="169" s="72" customFormat="1" spans="6:7">
      <c r="F169" s="227"/>
      <c r="G169" s="227"/>
    </row>
    <row r="170" s="72" customFormat="1" spans="6:7">
      <c r="F170" s="227"/>
      <c r="G170" s="227"/>
    </row>
    <row r="171" s="72" customFormat="1" spans="6:7">
      <c r="F171" s="227"/>
      <c r="G171" s="227"/>
    </row>
    <row r="172" s="72" customFormat="1" spans="6:7">
      <c r="F172" s="227"/>
      <c r="G172" s="227"/>
    </row>
    <row r="173" s="72" customFormat="1" spans="6:7">
      <c r="F173" s="227"/>
      <c r="G173" s="227"/>
    </row>
    <row r="174" s="72" customFormat="1" spans="6:7">
      <c r="F174" s="227"/>
      <c r="G174" s="227"/>
    </row>
    <row r="175" s="72" customFormat="1" spans="6:7">
      <c r="F175" s="227"/>
      <c r="G175" s="227"/>
    </row>
    <row r="176" s="72" customFormat="1" spans="6:7">
      <c r="F176" s="227"/>
      <c r="G176" s="227"/>
    </row>
    <row r="177" s="72" customFormat="1" spans="6:7">
      <c r="F177" s="227"/>
      <c r="G177" s="227"/>
    </row>
    <row r="178" s="72" customFormat="1" spans="6:7">
      <c r="F178" s="227"/>
      <c r="G178" s="227"/>
    </row>
    <row r="179" s="72" customFormat="1" spans="6:7">
      <c r="F179" s="227"/>
      <c r="G179" s="227"/>
    </row>
    <row r="180" s="72" customFormat="1" spans="6:7">
      <c r="F180" s="227"/>
      <c r="G180" s="227"/>
    </row>
    <row r="181" s="72" customFormat="1" spans="6:7">
      <c r="F181" s="227"/>
      <c r="G181" s="227"/>
    </row>
    <row r="182" s="72" customFormat="1" spans="6:7">
      <c r="F182" s="227"/>
      <c r="G182" s="227"/>
    </row>
    <row r="183" s="72" customFormat="1" spans="6:7">
      <c r="F183" s="227"/>
      <c r="G183" s="227"/>
    </row>
    <row r="184" s="72" customFormat="1" spans="6:7">
      <c r="F184" s="227"/>
      <c r="G184" s="227"/>
    </row>
    <row r="185" s="72" customFormat="1" spans="6:7">
      <c r="F185" s="227"/>
      <c r="G185" s="227"/>
    </row>
    <row r="186" s="72" customFormat="1" spans="6:7">
      <c r="F186" s="227"/>
      <c r="G186" s="227"/>
    </row>
    <row r="187" s="72" customFormat="1" spans="6:7">
      <c r="F187" s="227"/>
      <c r="G187" s="227"/>
    </row>
    <row r="188" s="72" customFormat="1" spans="6:7">
      <c r="F188" s="227"/>
      <c r="G188" s="227"/>
    </row>
    <row r="189" s="72" customFormat="1" spans="6:7">
      <c r="F189" s="227"/>
      <c r="G189" s="227"/>
    </row>
    <row r="190" s="72" customFormat="1" spans="6:7">
      <c r="F190" s="227"/>
      <c r="G190" s="227"/>
    </row>
    <row r="191" s="72" customFormat="1" spans="6:7">
      <c r="F191" s="227"/>
      <c r="G191" s="227"/>
    </row>
    <row r="192" s="72" customFormat="1" spans="6:7">
      <c r="F192" s="227"/>
      <c r="G192" s="227"/>
    </row>
    <row r="193" s="72" customFormat="1" spans="6:7">
      <c r="F193" s="227"/>
      <c r="G193" s="227"/>
    </row>
    <row r="194" s="72" customFormat="1" spans="6:7">
      <c r="F194" s="227"/>
      <c r="G194" s="227"/>
    </row>
    <row r="195" s="72" customFormat="1" spans="6:7">
      <c r="F195" s="227"/>
      <c r="G195" s="227"/>
    </row>
    <row r="196" s="72" customFormat="1" spans="6:7">
      <c r="F196" s="227"/>
      <c r="G196" s="227"/>
    </row>
    <row r="197" s="72" customFormat="1" spans="6:7">
      <c r="F197" s="227"/>
      <c r="G197" s="227"/>
    </row>
    <row r="198" s="72" customFormat="1" spans="6:7">
      <c r="F198" s="227"/>
      <c r="G198" s="227"/>
    </row>
    <row r="199" s="72" customFormat="1" spans="6:7">
      <c r="F199" s="227"/>
      <c r="G199" s="227"/>
    </row>
    <row r="200" s="72" customFormat="1" spans="6:7">
      <c r="F200" s="227"/>
      <c r="G200" s="227"/>
    </row>
    <row r="201" s="72" customFormat="1" spans="6:7">
      <c r="F201" s="227"/>
      <c r="G201" s="227"/>
    </row>
    <row r="202" s="72" customFormat="1" spans="6:7">
      <c r="F202" s="227"/>
      <c r="G202" s="227"/>
    </row>
    <row r="203" s="72" customFormat="1" spans="6:7">
      <c r="F203" s="227"/>
      <c r="G203" s="227"/>
    </row>
    <row r="204" s="72" customFormat="1" spans="6:7">
      <c r="F204" s="227"/>
      <c r="G204" s="227"/>
    </row>
    <row r="205" s="72" customFormat="1" spans="6:7">
      <c r="F205" s="227"/>
      <c r="G205" s="227"/>
    </row>
    <row r="206" s="72" customFormat="1" spans="6:7">
      <c r="F206" s="227"/>
      <c r="G206" s="227"/>
    </row>
    <row r="207" s="72" customFormat="1" spans="6:7">
      <c r="F207" s="227"/>
      <c r="G207" s="227"/>
    </row>
    <row r="208" s="72" customFormat="1" spans="6:7">
      <c r="F208" s="227"/>
      <c r="G208" s="227"/>
    </row>
    <row r="209" s="72" customFormat="1" spans="6:7">
      <c r="F209" s="227"/>
      <c r="G209" s="227"/>
    </row>
    <row r="210" s="72" customFormat="1" spans="6:7">
      <c r="F210" s="227"/>
      <c r="G210" s="227"/>
    </row>
    <row r="211" s="72" customFormat="1" spans="6:7">
      <c r="F211" s="227"/>
      <c r="G211" s="227"/>
    </row>
    <row r="212" s="72" customFormat="1" spans="6:7">
      <c r="F212" s="227"/>
      <c r="G212" s="227"/>
    </row>
    <row r="213" s="72" customFormat="1" spans="6:7">
      <c r="F213" s="227"/>
      <c r="G213" s="227"/>
    </row>
    <row r="214" s="72" customFormat="1" spans="6:7">
      <c r="F214" s="227"/>
      <c r="G214" s="227"/>
    </row>
    <row r="215" s="72" customFormat="1" spans="6:7">
      <c r="F215" s="227"/>
      <c r="G215" s="227"/>
    </row>
    <row r="216" s="72" customFormat="1" spans="6:7">
      <c r="F216" s="227"/>
      <c r="G216" s="227"/>
    </row>
    <row r="217" s="72" customFormat="1" spans="6:7">
      <c r="F217" s="227"/>
      <c r="G217" s="227"/>
    </row>
    <row r="218" s="72" customFormat="1" spans="6:7">
      <c r="F218" s="227"/>
      <c r="G218" s="227"/>
    </row>
    <row r="219" s="72" customFormat="1" spans="6:7">
      <c r="F219" s="227"/>
      <c r="G219" s="227"/>
    </row>
    <row r="220" s="72" customFormat="1" spans="6:7">
      <c r="F220" s="227"/>
      <c r="G220" s="227"/>
    </row>
    <row r="221" s="72" customFormat="1" spans="6:7">
      <c r="F221" s="227"/>
      <c r="G221" s="227"/>
    </row>
    <row r="222" s="72" customFormat="1" spans="6:7">
      <c r="F222" s="227"/>
      <c r="G222" s="227"/>
    </row>
    <row r="223" s="72" customFormat="1" spans="6:7">
      <c r="F223" s="227"/>
      <c r="G223" s="227"/>
    </row>
    <row r="224" s="72" customFormat="1" spans="6:7">
      <c r="F224" s="227"/>
      <c r="G224" s="227"/>
    </row>
    <row r="225" s="72" customFormat="1" spans="6:7">
      <c r="F225" s="227"/>
      <c r="G225" s="227"/>
    </row>
    <row r="226" s="72" customFormat="1" spans="6:7">
      <c r="F226" s="227"/>
      <c r="G226" s="227"/>
    </row>
    <row r="227" s="72" customFormat="1" spans="6:7">
      <c r="F227" s="227"/>
      <c r="G227" s="227"/>
    </row>
    <row r="228" s="72" customFormat="1" spans="6:7">
      <c r="F228" s="227"/>
      <c r="G228" s="227"/>
    </row>
    <row r="229" s="72" customFormat="1" spans="6:7">
      <c r="F229" s="227"/>
      <c r="G229" s="227"/>
    </row>
    <row r="230" s="72" customFormat="1" spans="6:7">
      <c r="F230" s="227"/>
      <c r="G230" s="227"/>
    </row>
    <row r="231" s="72" customFormat="1" spans="6:7">
      <c r="F231" s="227"/>
      <c r="G231" s="227"/>
    </row>
    <row r="232" s="72" customFormat="1" spans="6:7">
      <c r="F232" s="227"/>
      <c r="G232" s="227"/>
    </row>
    <row r="233" s="72" customFormat="1" spans="6:7">
      <c r="F233" s="227"/>
      <c r="G233" s="227"/>
    </row>
    <row r="234" s="72" customFormat="1" spans="6:7">
      <c r="F234" s="227"/>
      <c r="G234" s="227"/>
    </row>
    <row r="235" s="72" customFormat="1" spans="6:7">
      <c r="F235" s="227"/>
      <c r="G235" s="227"/>
    </row>
    <row r="236" s="72" customFormat="1" spans="6:7">
      <c r="F236" s="227"/>
      <c r="G236" s="227"/>
    </row>
    <row r="237" s="72" customFormat="1" spans="6:7">
      <c r="F237" s="227"/>
      <c r="G237" s="227"/>
    </row>
    <row r="238" s="72" customFormat="1" spans="6:7">
      <c r="F238" s="227"/>
      <c r="G238" s="227"/>
    </row>
    <row r="239" s="72" customFormat="1" spans="6:7">
      <c r="F239" s="227"/>
      <c r="G239" s="227"/>
    </row>
    <row r="240" s="72" customFormat="1" spans="6:7">
      <c r="F240" s="227"/>
      <c r="G240" s="227"/>
    </row>
    <row r="241" s="72" customFormat="1" spans="6:7">
      <c r="F241" s="227"/>
      <c r="G241" s="227"/>
    </row>
    <row r="242" s="72" customFormat="1" spans="6:7">
      <c r="F242" s="227"/>
      <c r="G242" s="227"/>
    </row>
    <row r="243" s="72" customFormat="1" spans="6:7">
      <c r="F243" s="227"/>
      <c r="G243" s="227"/>
    </row>
    <row r="244" s="72" customFormat="1" spans="6:7">
      <c r="F244" s="227"/>
      <c r="G244" s="227"/>
    </row>
    <row r="245" s="72" customFormat="1" spans="6:7">
      <c r="F245" s="227"/>
      <c r="G245" s="227"/>
    </row>
    <row r="246" s="72" customFormat="1" spans="6:7">
      <c r="F246" s="227"/>
      <c r="G246" s="227"/>
    </row>
    <row r="247" s="72" customFormat="1" spans="6:7">
      <c r="F247" s="227"/>
      <c r="G247" s="227"/>
    </row>
    <row r="248" s="72" customFormat="1" spans="6:7">
      <c r="F248" s="227"/>
      <c r="G248" s="227"/>
    </row>
    <row r="249" s="72" customFormat="1" spans="6:7">
      <c r="F249" s="227"/>
      <c r="G249" s="227"/>
    </row>
    <row r="250" s="72" customFormat="1" spans="6:7">
      <c r="F250" s="227"/>
      <c r="G250" s="227"/>
    </row>
    <row r="251" s="72" customFormat="1" spans="6:7">
      <c r="F251" s="227"/>
      <c r="G251" s="227"/>
    </row>
    <row r="252" s="72" customFormat="1" spans="6:7">
      <c r="F252" s="227"/>
      <c r="G252" s="227"/>
    </row>
    <row r="253" s="72" customFormat="1" spans="6:7">
      <c r="F253" s="227"/>
      <c r="G253" s="227"/>
    </row>
    <row r="254" s="72" customFormat="1" spans="6:7">
      <c r="F254" s="227"/>
      <c r="G254" s="227"/>
    </row>
    <row r="255" s="72" customFormat="1" spans="6:7">
      <c r="F255" s="227"/>
      <c r="G255" s="227"/>
    </row>
    <row r="256" s="72" customFormat="1" spans="6:7">
      <c r="F256" s="227"/>
      <c r="G256" s="227"/>
    </row>
    <row r="257" s="72" customFormat="1" spans="6:7">
      <c r="F257" s="227"/>
      <c r="G257" s="227"/>
    </row>
    <row r="258" s="72" customFormat="1" spans="6:7">
      <c r="F258" s="227"/>
      <c r="G258" s="227"/>
    </row>
    <row r="259" s="72" customFormat="1" spans="6:7">
      <c r="F259" s="227"/>
      <c r="G259" s="227"/>
    </row>
    <row r="260" s="72" customFormat="1" spans="6:7">
      <c r="F260" s="227"/>
      <c r="G260" s="227"/>
    </row>
    <row r="261" s="72" customFormat="1" spans="6:7">
      <c r="F261" s="227"/>
      <c r="G261" s="227"/>
    </row>
    <row r="262" s="72" customFormat="1" spans="6:7">
      <c r="F262" s="227"/>
      <c r="G262" s="227"/>
    </row>
    <row r="263" s="72" customFormat="1" spans="6:7">
      <c r="F263" s="227"/>
      <c r="G263" s="227"/>
    </row>
    <row r="264" s="72" customFormat="1" spans="6:7">
      <c r="F264" s="227"/>
      <c r="G264" s="227"/>
    </row>
    <row r="265" s="72" customFormat="1" spans="6:7">
      <c r="F265" s="227"/>
      <c r="G265" s="227"/>
    </row>
    <row r="266" s="72" customFormat="1" spans="6:7">
      <c r="F266" s="227"/>
      <c r="G266" s="227"/>
    </row>
    <row r="267" s="72" customFormat="1" spans="6:7">
      <c r="F267" s="227"/>
      <c r="G267" s="227"/>
    </row>
    <row r="268" s="72" customFormat="1" spans="6:7">
      <c r="F268" s="227"/>
      <c r="G268" s="227"/>
    </row>
    <row r="269" s="72" customFormat="1" spans="6:7">
      <c r="F269" s="227"/>
      <c r="G269" s="227"/>
    </row>
    <row r="270" s="72" customFormat="1" spans="6:7">
      <c r="F270" s="227"/>
      <c r="G270" s="227"/>
    </row>
    <row r="271" s="72" customFormat="1" spans="6:7">
      <c r="F271" s="227"/>
      <c r="G271" s="227"/>
    </row>
    <row r="272" s="72" customFormat="1" spans="6:7">
      <c r="F272" s="227"/>
      <c r="G272" s="227"/>
    </row>
    <row r="273" s="72" customFormat="1" spans="6:7">
      <c r="F273" s="227"/>
      <c r="G273" s="227"/>
    </row>
    <row r="274" s="72" customFormat="1" spans="6:7">
      <c r="F274" s="227"/>
      <c r="G274" s="227"/>
    </row>
    <row r="275" s="72" customFormat="1" spans="6:7">
      <c r="F275" s="227"/>
      <c r="G275" s="227"/>
    </row>
    <row r="276" s="72" customFormat="1" spans="6:7">
      <c r="F276" s="227"/>
      <c r="G276" s="227"/>
    </row>
    <row r="277" s="72" customFormat="1" spans="6:7">
      <c r="F277" s="227"/>
      <c r="G277" s="227"/>
    </row>
    <row r="278" s="72" customFormat="1" spans="6:7">
      <c r="F278" s="227"/>
      <c r="G278" s="227"/>
    </row>
    <row r="279" s="72" customFormat="1" spans="6:7">
      <c r="F279" s="227"/>
      <c r="G279" s="227"/>
    </row>
    <row r="280" s="72" customFormat="1" spans="6:7">
      <c r="F280" s="227"/>
      <c r="G280" s="227"/>
    </row>
    <row r="281" s="72" customFormat="1" spans="6:7">
      <c r="F281" s="227"/>
      <c r="G281" s="227"/>
    </row>
    <row r="282" s="72" customFormat="1" spans="6:7">
      <c r="F282" s="227"/>
      <c r="G282" s="227"/>
    </row>
    <row r="283" s="72" customFormat="1" spans="6:7">
      <c r="F283" s="227"/>
      <c r="G283" s="227"/>
    </row>
    <row r="284" s="72" customFormat="1" spans="6:7">
      <c r="F284" s="227"/>
      <c r="G284" s="227"/>
    </row>
    <row r="285" s="72" customFormat="1" spans="6:7">
      <c r="F285" s="227"/>
      <c r="G285" s="227"/>
    </row>
    <row r="286" s="72" customFormat="1" spans="6:7">
      <c r="F286" s="227"/>
      <c r="G286" s="227"/>
    </row>
    <row r="287" s="72" customFormat="1" spans="6:7">
      <c r="F287" s="227"/>
      <c r="G287" s="227"/>
    </row>
    <row r="288" s="72" customFormat="1" spans="6:7">
      <c r="F288" s="227"/>
      <c r="G288" s="227"/>
    </row>
    <row r="289" s="72" customFormat="1" spans="6:7">
      <c r="F289" s="227"/>
      <c r="G289" s="227"/>
    </row>
    <row r="290" s="72" customFormat="1" spans="6:7">
      <c r="F290" s="227"/>
      <c r="G290" s="227"/>
    </row>
    <row r="291" s="72" customFormat="1" spans="6:7">
      <c r="F291" s="227"/>
      <c r="G291" s="227"/>
    </row>
    <row r="292" s="72" customFormat="1" spans="6:7">
      <c r="F292" s="227"/>
      <c r="G292" s="227"/>
    </row>
    <row r="293" s="72" customFormat="1" spans="6:7">
      <c r="F293" s="227"/>
      <c r="G293" s="227"/>
    </row>
    <row r="294" s="72" customFormat="1" spans="6:7">
      <c r="F294" s="227"/>
      <c r="G294" s="227"/>
    </row>
    <row r="295" s="72" customFormat="1" spans="6:7">
      <c r="F295" s="227"/>
      <c r="G295" s="227"/>
    </row>
    <row r="296" s="72" customFormat="1" spans="6:7">
      <c r="F296" s="227"/>
      <c r="G296" s="227"/>
    </row>
    <row r="297" s="72" customFormat="1" spans="6:7">
      <c r="F297" s="227"/>
      <c r="G297" s="227"/>
    </row>
    <row r="298" s="72" customFormat="1" spans="6:7">
      <c r="F298" s="227"/>
      <c r="G298" s="227"/>
    </row>
    <row r="299" s="72" customFormat="1" spans="6:7">
      <c r="F299" s="227"/>
      <c r="G299" s="227"/>
    </row>
    <row r="300" s="72" customFormat="1" spans="6:7">
      <c r="F300" s="227"/>
      <c r="G300" s="227"/>
    </row>
    <row r="301" s="72" customFormat="1" spans="6:7">
      <c r="F301" s="227"/>
      <c r="G301" s="227"/>
    </row>
    <row r="302" s="72" customFormat="1" spans="6:7">
      <c r="F302" s="227"/>
      <c r="G302" s="227"/>
    </row>
    <row r="303" s="72" customFormat="1" spans="6:7">
      <c r="F303" s="227"/>
      <c r="G303" s="227"/>
    </row>
    <row r="304" s="72" customFormat="1" spans="6:7">
      <c r="F304" s="227"/>
      <c r="G304" s="227"/>
    </row>
    <row r="305" s="72" customFormat="1" spans="6:7">
      <c r="F305" s="227"/>
      <c r="G305" s="227"/>
    </row>
    <row r="306" s="72" customFormat="1" spans="6:7">
      <c r="F306" s="227"/>
      <c r="G306" s="227"/>
    </row>
    <row r="307" s="72" customFormat="1" spans="6:7">
      <c r="F307" s="227"/>
      <c r="G307" s="227"/>
    </row>
    <row r="308" s="72" customFormat="1" spans="6:7">
      <c r="F308" s="227"/>
      <c r="G308" s="227"/>
    </row>
    <row r="309" s="72" customFormat="1" spans="6:7">
      <c r="F309" s="227"/>
      <c r="G309" s="227"/>
    </row>
    <row r="310" s="72" customFormat="1" spans="6:7">
      <c r="F310" s="227"/>
      <c r="G310" s="227"/>
    </row>
    <row r="311" s="72" customFormat="1" spans="6:7">
      <c r="F311" s="227"/>
      <c r="G311" s="227"/>
    </row>
    <row r="312" s="72" customFormat="1" spans="6:7">
      <c r="F312" s="227"/>
      <c r="G312" s="227"/>
    </row>
    <row r="313" s="72" customFormat="1" spans="6:7">
      <c r="F313" s="227"/>
      <c r="G313" s="227"/>
    </row>
    <row r="314" s="72" customFormat="1" spans="6:7">
      <c r="F314" s="227"/>
      <c r="G314" s="227"/>
    </row>
    <row r="315" s="72" customFormat="1" spans="6:7">
      <c r="F315" s="227"/>
      <c r="G315" s="227"/>
    </row>
    <row r="316" s="72" customFormat="1" spans="6:7">
      <c r="F316" s="227"/>
      <c r="G316" s="227"/>
    </row>
    <row r="317" s="72" customFormat="1" spans="6:7">
      <c r="F317" s="227"/>
      <c r="G317" s="227"/>
    </row>
    <row r="318" s="72" customFormat="1" spans="6:7">
      <c r="F318" s="227"/>
      <c r="G318" s="227"/>
    </row>
    <row r="319" s="72" customFormat="1" spans="6:7">
      <c r="F319" s="227"/>
      <c r="G319" s="227"/>
    </row>
    <row r="320" s="72" customFormat="1" spans="6:7">
      <c r="F320" s="227"/>
      <c r="G320" s="227"/>
    </row>
    <row r="321" s="72" customFormat="1" spans="6:7">
      <c r="F321" s="227"/>
      <c r="G321" s="227"/>
    </row>
    <row r="322" s="72" customFormat="1" spans="6:7">
      <c r="F322" s="227"/>
      <c r="G322" s="227"/>
    </row>
    <row r="323" s="72" customFormat="1" spans="6:7">
      <c r="F323" s="227"/>
      <c r="G323" s="227"/>
    </row>
    <row r="324" s="72" customFormat="1" spans="6:7">
      <c r="F324" s="227"/>
      <c r="G324" s="227"/>
    </row>
    <row r="325" s="72" customFormat="1" spans="6:7">
      <c r="F325" s="227"/>
      <c r="G325" s="227"/>
    </row>
    <row r="326" s="72" customFormat="1" spans="6:7">
      <c r="F326" s="227"/>
      <c r="G326" s="227"/>
    </row>
    <row r="327" s="72" customFormat="1" spans="6:7">
      <c r="F327" s="227"/>
      <c r="G327" s="227"/>
    </row>
    <row r="328" s="72" customFormat="1" spans="6:7">
      <c r="F328" s="227"/>
      <c r="G328" s="227"/>
    </row>
    <row r="329" s="72" customFormat="1" spans="6:7">
      <c r="F329" s="227"/>
      <c r="G329" s="227"/>
    </row>
    <row r="330" s="72" customFormat="1" spans="6:7">
      <c r="F330" s="227"/>
      <c r="G330" s="227"/>
    </row>
    <row r="331" s="72" customFormat="1" spans="6:7">
      <c r="F331" s="227"/>
      <c r="G331" s="227"/>
    </row>
    <row r="332" s="72" customFormat="1" spans="6:7">
      <c r="F332" s="227"/>
      <c r="G332" s="227"/>
    </row>
    <row r="333" s="72" customFormat="1" spans="6:7">
      <c r="F333" s="227"/>
      <c r="G333" s="227"/>
    </row>
    <row r="334" s="72" customFormat="1" spans="6:7">
      <c r="F334" s="227"/>
      <c r="G334" s="227"/>
    </row>
    <row r="335" s="72" customFormat="1" spans="6:7">
      <c r="F335" s="227"/>
      <c r="G335" s="227"/>
    </row>
    <row r="336" s="72" customFormat="1" spans="6:7">
      <c r="F336" s="227"/>
      <c r="G336" s="227"/>
    </row>
    <row r="337" s="72" customFormat="1" spans="6:7">
      <c r="F337" s="227"/>
      <c r="G337" s="227"/>
    </row>
    <row r="338" s="72" customFormat="1" spans="6:7">
      <c r="F338" s="227"/>
      <c r="G338" s="227"/>
    </row>
    <row r="339" s="72" customFormat="1" spans="6:7">
      <c r="F339" s="227"/>
      <c r="G339" s="227"/>
    </row>
    <row r="340" s="72" customFormat="1" spans="6:7">
      <c r="F340" s="227"/>
      <c r="G340" s="227"/>
    </row>
    <row r="341" s="72" customFormat="1" spans="6:7">
      <c r="F341" s="227"/>
      <c r="G341" s="227"/>
    </row>
    <row r="342" s="72" customFormat="1" spans="6:7">
      <c r="F342" s="227"/>
      <c r="G342" s="227"/>
    </row>
    <row r="343" s="72" customFormat="1" spans="6:7">
      <c r="F343" s="227"/>
      <c r="G343" s="227"/>
    </row>
    <row r="344" s="72" customFormat="1" spans="6:7">
      <c r="F344" s="227"/>
      <c r="G344" s="227"/>
    </row>
    <row r="345" s="72" customFormat="1" spans="6:7">
      <c r="F345" s="227"/>
      <c r="G345" s="227"/>
    </row>
    <row r="346" s="72" customFormat="1" spans="6:7">
      <c r="F346" s="227"/>
      <c r="G346" s="227"/>
    </row>
    <row r="347" s="72" customFormat="1" spans="6:7">
      <c r="F347" s="227"/>
      <c r="G347" s="227"/>
    </row>
    <row r="348" s="72" customFormat="1" spans="6:7">
      <c r="F348" s="227"/>
      <c r="G348" s="227"/>
    </row>
    <row r="349" s="72" customFormat="1" spans="6:7">
      <c r="F349" s="227"/>
      <c r="G349" s="227"/>
    </row>
    <row r="350" s="72" customFormat="1" spans="6:7">
      <c r="F350" s="227"/>
      <c r="G350" s="227"/>
    </row>
    <row r="351" s="72" customFormat="1" spans="6:7">
      <c r="F351" s="227"/>
      <c r="G351" s="227"/>
    </row>
    <row r="352" s="72" customFormat="1" spans="6:7">
      <c r="F352" s="227"/>
      <c r="G352" s="227"/>
    </row>
    <row r="353" s="72" customFormat="1" spans="6:7">
      <c r="F353" s="227"/>
      <c r="G353" s="227"/>
    </row>
    <row r="354" s="72" customFormat="1" spans="6:7">
      <c r="F354" s="227"/>
      <c r="G354" s="227"/>
    </row>
    <row r="355" s="72" customFormat="1" spans="6:7">
      <c r="F355" s="227"/>
      <c r="G355" s="227"/>
    </row>
    <row r="356" s="72" customFormat="1" spans="6:7">
      <c r="F356" s="227"/>
      <c r="G356" s="227"/>
    </row>
    <row r="357" s="72" customFormat="1" spans="6:7">
      <c r="F357" s="227"/>
      <c r="G357" s="227"/>
    </row>
    <row r="358" s="72" customFormat="1" spans="6:7">
      <c r="F358" s="227"/>
      <c r="G358" s="227"/>
    </row>
    <row r="359" s="72" customFormat="1" spans="6:7">
      <c r="F359" s="227"/>
      <c r="G359" s="227"/>
    </row>
    <row r="360" s="72" customFormat="1" spans="6:7">
      <c r="F360" s="227"/>
      <c r="G360" s="227"/>
    </row>
    <row r="361" s="72" customFormat="1" spans="6:7">
      <c r="F361" s="227"/>
      <c r="G361" s="227"/>
    </row>
    <row r="362" s="72" customFormat="1" spans="6:7">
      <c r="F362" s="227"/>
      <c r="G362" s="227"/>
    </row>
    <row r="363" s="72" customFormat="1" spans="6:7">
      <c r="F363" s="227"/>
      <c r="G363" s="227"/>
    </row>
    <row r="364" s="72" customFormat="1" spans="6:7">
      <c r="F364" s="227"/>
      <c r="G364" s="227"/>
    </row>
    <row r="365" s="72" customFormat="1" spans="6:7">
      <c r="F365" s="227"/>
      <c r="G365" s="227"/>
    </row>
    <row r="366" s="72" customFormat="1" spans="6:7">
      <c r="F366" s="227"/>
      <c r="G366" s="227"/>
    </row>
    <row r="367" s="72" customFormat="1" spans="6:7">
      <c r="F367" s="227"/>
      <c r="G367" s="227"/>
    </row>
    <row r="368" s="72" customFormat="1" spans="6:7">
      <c r="F368" s="227"/>
      <c r="G368" s="227"/>
    </row>
    <row r="369" s="72" customFormat="1" spans="6:7">
      <c r="F369" s="227"/>
      <c r="G369" s="227"/>
    </row>
    <row r="370" s="72" customFormat="1" spans="6:7">
      <c r="F370" s="227"/>
      <c r="G370" s="227"/>
    </row>
    <row r="371" s="72" customFormat="1" spans="6:7">
      <c r="F371" s="227"/>
      <c r="G371" s="227"/>
    </row>
    <row r="372" s="72" customFormat="1" spans="6:7">
      <c r="F372" s="227"/>
      <c r="G372" s="227"/>
    </row>
    <row r="373" s="72" customFormat="1" spans="6:7">
      <c r="F373" s="227"/>
      <c r="G373" s="227"/>
    </row>
    <row r="374" s="72" customFormat="1" spans="6:7">
      <c r="F374" s="227"/>
      <c r="G374" s="227"/>
    </row>
    <row r="375" s="72" customFormat="1" spans="6:7">
      <c r="F375" s="227"/>
      <c r="G375" s="227"/>
    </row>
    <row r="376" s="72" customFormat="1" spans="6:7">
      <c r="F376" s="227"/>
      <c r="G376" s="227"/>
    </row>
    <row r="377" s="72" customFormat="1" spans="6:7">
      <c r="F377" s="227"/>
      <c r="G377" s="227"/>
    </row>
    <row r="378" s="72" customFormat="1" spans="6:7">
      <c r="F378" s="227"/>
      <c r="G378" s="227"/>
    </row>
    <row r="379" s="72" customFormat="1" spans="6:7">
      <c r="F379" s="227"/>
      <c r="G379" s="227"/>
    </row>
    <row r="380" s="72" customFormat="1" spans="6:7">
      <c r="F380" s="227"/>
      <c r="G380" s="227"/>
    </row>
    <row r="381" s="72" customFormat="1" spans="6:7">
      <c r="F381" s="227"/>
      <c r="G381" s="227"/>
    </row>
    <row r="382" s="72" customFormat="1" spans="6:7">
      <c r="F382" s="227"/>
      <c r="G382" s="227"/>
    </row>
    <row r="383" s="72" customFormat="1" spans="6:7">
      <c r="F383" s="227"/>
      <c r="G383" s="227"/>
    </row>
    <row r="384" s="72" customFormat="1" spans="6:7">
      <c r="F384" s="227"/>
      <c r="G384" s="227"/>
    </row>
    <row r="385" s="72" customFormat="1" spans="6:7">
      <c r="F385" s="227"/>
      <c r="G385" s="227"/>
    </row>
    <row r="386" s="72" customFormat="1" spans="6:7">
      <c r="F386" s="227"/>
      <c r="G386" s="227"/>
    </row>
    <row r="387" s="72" customFormat="1" spans="6:7">
      <c r="F387" s="227"/>
      <c r="G387" s="227"/>
    </row>
    <row r="388" s="72" customFormat="1" spans="6:7">
      <c r="F388" s="227"/>
      <c r="G388" s="227"/>
    </row>
    <row r="389" s="72" customFormat="1" spans="6:7">
      <c r="F389" s="227"/>
      <c r="G389" s="227"/>
    </row>
    <row r="390" s="72" customFormat="1" spans="6:7">
      <c r="F390" s="227"/>
      <c r="G390" s="227"/>
    </row>
    <row r="391" s="72" customFormat="1" spans="6:7">
      <c r="F391" s="227"/>
      <c r="G391" s="227"/>
    </row>
    <row r="392" s="72" customFormat="1" spans="6:7">
      <c r="F392" s="227"/>
      <c r="G392" s="227"/>
    </row>
    <row r="393" s="72" customFormat="1" spans="6:7">
      <c r="F393" s="227"/>
      <c r="G393" s="227"/>
    </row>
    <row r="394" s="72" customFormat="1" spans="6:7">
      <c r="F394" s="227"/>
      <c r="G394" s="227"/>
    </row>
    <row r="395" s="72" customFormat="1" spans="6:7">
      <c r="F395" s="227"/>
      <c r="G395" s="227"/>
    </row>
    <row r="396" s="72" customFormat="1" spans="6:7">
      <c r="F396" s="227"/>
      <c r="G396" s="227"/>
    </row>
    <row r="397" s="72" customFormat="1" spans="6:7">
      <c r="F397" s="227"/>
      <c r="G397" s="227"/>
    </row>
    <row r="398" s="72" customFormat="1" spans="6:7">
      <c r="F398" s="227"/>
      <c r="G398" s="227"/>
    </row>
    <row r="399" s="72" customFormat="1" spans="6:7">
      <c r="F399" s="227"/>
      <c r="G399" s="227"/>
    </row>
    <row r="400" s="72" customFormat="1" spans="6:7">
      <c r="F400" s="227"/>
      <c r="G400" s="227"/>
    </row>
    <row r="401" s="72" customFormat="1" spans="6:7">
      <c r="F401" s="227"/>
      <c r="G401" s="227"/>
    </row>
    <row r="402" s="72" customFormat="1" spans="6:7">
      <c r="F402" s="227"/>
      <c r="G402" s="227"/>
    </row>
    <row r="403" s="72" customFormat="1" spans="6:7">
      <c r="F403" s="227"/>
      <c r="G403" s="227"/>
    </row>
    <row r="404" s="72" customFormat="1" spans="6:7">
      <c r="F404" s="227"/>
      <c r="G404" s="227"/>
    </row>
    <row r="405" s="72" customFormat="1" spans="6:7">
      <c r="F405" s="227"/>
      <c r="G405" s="227"/>
    </row>
    <row r="406" s="72" customFormat="1" spans="6:7">
      <c r="F406" s="227"/>
      <c r="G406" s="227"/>
    </row>
    <row r="407" s="72" customFormat="1" spans="6:7">
      <c r="F407" s="227"/>
      <c r="G407" s="227"/>
    </row>
    <row r="408" s="72" customFormat="1" spans="6:7">
      <c r="F408" s="227"/>
      <c r="G408" s="227"/>
    </row>
    <row r="409" s="72" customFormat="1" spans="6:7">
      <c r="F409" s="227"/>
      <c r="G409" s="227"/>
    </row>
    <row r="410" s="72" customFormat="1" spans="6:7">
      <c r="F410" s="227"/>
      <c r="G410" s="227"/>
    </row>
    <row r="411" s="72" customFormat="1" spans="6:7">
      <c r="F411" s="227"/>
      <c r="G411" s="227"/>
    </row>
    <row r="412" s="72" customFormat="1" spans="6:7">
      <c r="F412" s="227"/>
      <c r="G412" s="227"/>
    </row>
    <row r="413" s="72" customFormat="1" spans="6:7">
      <c r="F413" s="227"/>
      <c r="G413" s="227"/>
    </row>
    <row r="414" s="72" customFormat="1" spans="6:7">
      <c r="F414" s="227"/>
      <c r="G414" s="227"/>
    </row>
    <row r="415" s="72" customFormat="1" spans="6:7">
      <c r="F415" s="227"/>
      <c r="G415" s="227"/>
    </row>
    <row r="416" s="72" customFormat="1" spans="6:7">
      <c r="F416" s="227"/>
      <c r="G416" s="227"/>
    </row>
    <row r="417" s="72" customFormat="1" spans="6:7">
      <c r="F417" s="227"/>
      <c r="G417" s="227"/>
    </row>
    <row r="418" s="72" customFormat="1" spans="6:7">
      <c r="F418" s="227"/>
      <c r="G418" s="227"/>
    </row>
    <row r="419" s="72" customFormat="1" spans="6:7">
      <c r="F419" s="227"/>
      <c r="G419" s="227"/>
    </row>
    <row r="420" s="72" customFormat="1" spans="6:7">
      <c r="F420" s="227"/>
      <c r="G420" s="227"/>
    </row>
    <row r="421" s="72" customFormat="1" spans="6:7">
      <c r="F421" s="227"/>
      <c r="G421" s="227"/>
    </row>
    <row r="422" s="72" customFormat="1" spans="6:7">
      <c r="F422" s="227"/>
      <c r="G422" s="227"/>
    </row>
    <row r="423" s="72" customFormat="1" spans="6:7">
      <c r="F423" s="227"/>
      <c r="G423" s="227"/>
    </row>
    <row r="424" s="72" customFormat="1" spans="6:7">
      <c r="F424" s="227"/>
      <c r="G424" s="227"/>
    </row>
    <row r="425" s="72" customFormat="1" spans="6:7">
      <c r="F425" s="227"/>
      <c r="G425" s="227"/>
    </row>
    <row r="426" s="72" customFormat="1" spans="6:7">
      <c r="F426" s="227"/>
      <c r="G426" s="227"/>
    </row>
    <row r="427" s="72" customFormat="1" spans="6:7">
      <c r="F427" s="227"/>
      <c r="G427" s="227"/>
    </row>
    <row r="428" s="72" customFormat="1" spans="6:7">
      <c r="F428" s="227"/>
      <c r="G428" s="227"/>
    </row>
    <row r="429" s="72" customFormat="1" spans="6:7">
      <c r="F429" s="227"/>
      <c r="G429" s="227"/>
    </row>
    <row r="430" s="72" customFormat="1" spans="6:7">
      <c r="F430" s="227"/>
      <c r="G430" s="227"/>
    </row>
    <row r="431" s="72" customFormat="1" spans="6:7">
      <c r="F431" s="227"/>
      <c r="G431" s="227"/>
    </row>
    <row r="432" s="72" customFormat="1" spans="6:7">
      <c r="F432" s="227"/>
      <c r="G432" s="227"/>
    </row>
    <row r="433" s="72" customFormat="1" spans="6:7">
      <c r="F433" s="227"/>
      <c r="G433" s="227"/>
    </row>
    <row r="434" s="72" customFormat="1" spans="6:7">
      <c r="F434" s="227"/>
      <c r="G434" s="227"/>
    </row>
    <row r="435" s="72" customFormat="1" spans="6:7">
      <c r="F435" s="227"/>
      <c r="G435" s="227"/>
    </row>
    <row r="436" s="72" customFormat="1" spans="6:7">
      <c r="F436" s="227"/>
      <c r="G436" s="227"/>
    </row>
    <row r="437" s="72" customFormat="1" spans="6:7">
      <c r="F437" s="227"/>
      <c r="G437" s="227"/>
    </row>
    <row r="438" s="72" customFormat="1" spans="6:7">
      <c r="F438" s="227"/>
      <c r="G438" s="227"/>
    </row>
    <row r="439" s="72" customFormat="1" spans="1:7">
      <c r="A439" s="74"/>
      <c r="B439" s="74"/>
      <c r="C439" s="74"/>
      <c r="D439" s="74"/>
      <c r="E439" s="74"/>
      <c r="F439" s="51"/>
      <c r="G439" s="51"/>
    </row>
    <row r="440" s="72" customFormat="1" spans="1:7">
      <c r="A440" s="74"/>
      <c r="B440" s="74"/>
      <c r="C440" s="74"/>
      <c r="D440" s="74"/>
      <c r="E440" s="74"/>
      <c r="F440" s="51"/>
      <c r="G440" s="51"/>
    </row>
    <row r="441" s="72" customFormat="1" spans="1:7">
      <c r="A441" s="74"/>
      <c r="B441" s="74"/>
      <c r="C441" s="74"/>
      <c r="D441" s="74"/>
      <c r="E441" s="74"/>
      <c r="F441" s="51"/>
      <c r="G441" s="51"/>
    </row>
    <row r="442" s="72" customFormat="1" spans="1:7">
      <c r="A442" s="74"/>
      <c r="B442" s="74"/>
      <c r="C442" s="74"/>
      <c r="D442" s="74"/>
      <c r="E442" s="74"/>
      <c r="F442" s="51"/>
      <c r="G442" s="51"/>
    </row>
    <row r="443" s="72" customFormat="1" spans="1:7">
      <c r="A443" s="74"/>
      <c r="B443" s="74"/>
      <c r="C443" s="74"/>
      <c r="D443" s="74"/>
      <c r="E443" s="74"/>
      <c r="F443" s="51"/>
      <c r="G443" s="51"/>
    </row>
    <row r="444" s="72" customFormat="1" spans="1:7">
      <c r="A444" s="74"/>
      <c r="B444" s="74"/>
      <c r="C444" s="74"/>
      <c r="D444" s="74"/>
      <c r="E444" s="74"/>
      <c r="F444" s="51"/>
      <c r="G444" s="51"/>
    </row>
  </sheetData>
  <sheetProtection password="E7E7" sheet="1" selectLockedCells="1" objects="1"/>
  <mergeCells count="66">
    <mergeCell ref="P2:S2"/>
    <mergeCell ref="P3:U3"/>
    <mergeCell ref="K7:N7"/>
    <mergeCell ref="A21:G21"/>
    <mergeCell ref="H21:N21"/>
    <mergeCell ref="A22:G22"/>
    <mergeCell ref="H22:L22"/>
    <mergeCell ref="A23:E23"/>
    <mergeCell ref="H23:L23"/>
    <mergeCell ref="A24:E24"/>
    <mergeCell ref="H24:L24"/>
    <mergeCell ref="A25:E25"/>
    <mergeCell ref="H25:L25"/>
    <mergeCell ref="A26:G26"/>
    <mergeCell ref="H26:L26"/>
    <mergeCell ref="A27:E27"/>
    <mergeCell ref="H27:L27"/>
    <mergeCell ref="A28:E28"/>
    <mergeCell ref="H28:L28"/>
    <mergeCell ref="A29:E29"/>
    <mergeCell ref="H29:L29"/>
    <mergeCell ref="A30:E30"/>
    <mergeCell ref="H30:L30"/>
    <mergeCell ref="A31:E31"/>
    <mergeCell ref="H31:L31"/>
    <mergeCell ref="A32:G32"/>
    <mergeCell ref="H32:L32"/>
    <mergeCell ref="A33:E33"/>
    <mergeCell ref="H33:N33"/>
    <mergeCell ref="A34:E34"/>
    <mergeCell ref="H34:L34"/>
    <mergeCell ref="A35:E35"/>
    <mergeCell ref="H35:N35"/>
    <mergeCell ref="A36:E36"/>
    <mergeCell ref="H36:L36"/>
    <mergeCell ref="A37:E37"/>
    <mergeCell ref="H37:L37"/>
    <mergeCell ref="A38:G38"/>
    <mergeCell ref="H38:L38"/>
    <mergeCell ref="A39:G39"/>
    <mergeCell ref="H39:N39"/>
    <mergeCell ref="A40:E40"/>
    <mergeCell ref="J40:N40"/>
    <mergeCell ref="A41:E41"/>
    <mergeCell ref="J41:N41"/>
    <mergeCell ref="A42:E42"/>
    <mergeCell ref="J42:N42"/>
    <mergeCell ref="A43:E43"/>
    <mergeCell ref="J43:N43"/>
    <mergeCell ref="J44:N44"/>
    <mergeCell ref="J45:N45"/>
    <mergeCell ref="C46:G46"/>
    <mergeCell ref="J46:N46"/>
    <mergeCell ref="D47:G47"/>
    <mergeCell ref="J47:N47"/>
    <mergeCell ref="A48:G48"/>
    <mergeCell ref="J48:N48"/>
    <mergeCell ref="A49:E49"/>
    <mergeCell ref="J49:N49"/>
    <mergeCell ref="A50:E50"/>
    <mergeCell ref="J50:N50"/>
    <mergeCell ref="A51:G51"/>
    <mergeCell ref="J51:N51"/>
    <mergeCell ref="J52:N52"/>
    <mergeCell ref="A1:A6"/>
    <mergeCell ref="B1:N6"/>
  </mergeCells>
  <conditionalFormatting sqref="N25">
    <cfRule type="expression" dxfId="0" priority="28">
      <formula>IF(#REF!=2,1,0)</formula>
    </cfRule>
  </conditionalFormatting>
  <conditionalFormatting sqref="N28">
    <cfRule type="expression" dxfId="0" priority="26">
      <formula>IF(#REF!=2,1,0)</formula>
    </cfRule>
  </conditionalFormatting>
  <conditionalFormatting sqref="N30">
    <cfRule type="expression" dxfId="0" priority="24">
      <formula>IF(M29=2,1,0)</formula>
    </cfRule>
  </conditionalFormatting>
  <conditionalFormatting sqref="N31">
    <cfRule type="expression" dxfId="0" priority="23">
      <formula>IF(M29=2,1,0)</formula>
    </cfRule>
  </conditionalFormatting>
  <conditionalFormatting sqref="N32">
    <cfRule type="expression" dxfId="0" priority="25">
      <formula>IF(M29=2,1,0)</formula>
    </cfRule>
  </conditionalFormatting>
  <conditionalFormatting sqref="M34">
    <cfRule type="expression" dxfId="4" priority="3">
      <formula>$O$33</formula>
    </cfRule>
    <cfRule type="expression" dxfId="5" priority="13">
      <formula>IF($H$35="Warning, RFB1 is too small and need to be increased!",1,0)</formula>
    </cfRule>
  </conditionalFormatting>
  <conditionalFormatting sqref="H35">
    <cfRule type="expression" dxfId="1" priority="2">
      <formula>$O$33</formula>
    </cfRule>
  </conditionalFormatting>
  <conditionalFormatting sqref="F42">
    <cfRule type="expression" dxfId="6" priority="10">
      <formula>$A$47</formula>
    </cfRule>
  </conditionalFormatting>
  <conditionalFormatting sqref="F45">
    <cfRule type="expression" dxfId="6" priority="5">
      <formula>$B$47</formula>
    </cfRule>
    <cfRule type="expression" dxfId="6" priority="6">
      <formula>$B$46</formula>
    </cfRule>
    <cfRule type="expression" dxfId="6" priority="7">
      <formula>$A$46</formula>
    </cfRule>
  </conditionalFormatting>
  <conditionalFormatting sqref="G45">
    <cfRule type="expression" dxfId="7" priority="8">
      <formula>$B$47</formula>
    </cfRule>
  </conditionalFormatting>
  <conditionalFormatting sqref="F49:F50">
    <cfRule type="expression" dxfId="6" priority="9">
      <formula>$B$47</formula>
    </cfRule>
    <cfRule type="expression" dxfId="6" priority="11">
      <formula>$B$46</formula>
    </cfRule>
  </conditionalFormatting>
  <conditionalFormatting sqref="I47:I48">
    <cfRule type="expression" dxfId="8" priority="1">
      <formula>IF($H$35="Warning, RFB1 is too small and need to be increased!",1,0)</formula>
    </cfRule>
  </conditionalFormatting>
  <dataValidations count="1">
    <dataValidation type="list" allowBlank="1" showInputMessage="1" showErrorMessage="1" sqref="F31">
      <formula1>"KP321AB,KP3210B,KP3211B,KP3212B,KP321B"</formula1>
    </dataValidation>
  </dataValidations>
  <pageMargins left="0.708661417322835" right="0.708661417322835" top="0.748031496062992" bottom="0.748031496062992" header="0.31496062992126" footer="0.31496062992126"/>
  <pageSetup paperSize="9" scale="10" fitToHeight="2" orientation="portrait"/>
  <headerFooter/>
  <rowBreaks count="1" manualBreakCount="1">
    <brk id="33" max="16383" man="1"/>
  </rowBreaks>
  <drawing r:id="rId2"/>
  <legacyDrawing r:id="rId3"/>
  <oleObjects>
    <mc:AlternateContent xmlns:mc="http://schemas.openxmlformats.org/markup-compatibility/2006">
      <mc:Choice Requires="x14">
        <oleObject shapeId="6193" progId="Visio.Drawing.11" r:id="rId5">
          <objectPr defaultSize="0" r:id="rId6">
            <anchor moveWithCells="1" sizeWithCells="1">
              <from>
                <xdr:col>0</xdr:col>
                <xdr:colOff>1117600</xdr:colOff>
                <xdr:row>6</xdr:row>
                <xdr:rowOff>317500</xdr:rowOff>
              </from>
              <to>
                <xdr:col>5</xdr:col>
                <xdr:colOff>266700</xdr:colOff>
                <xdr:row>19</xdr:row>
                <xdr:rowOff>228600</xdr:rowOff>
              </to>
            </anchor>
          </objectPr>
        </oleObject>
      </mc:Choice>
      <mc:Fallback>
        <oleObject shapeId="6193" progId="Visio.Drawing.11" r:id="rId5"/>
      </mc:Fallback>
    </mc:AlternateContent>
    <mc:AlternateContent xmlns:mc="http://schemas.openxmlformats.org/markup-compatibility/2006">
      <mc:Choice Requires="x14">
        <oleObject shapeId="6194" progId="Visio.Drawing.11" r:id="rId7">
          <objectPr defaultSize="0" r:id="rId8">
            <anchor moveWithCells="1" sizeWithCells="1">
              <from>
                <xdr:col>8</xdr:col>
                <xdr:colOff>19050</xdr:colOff>
                <xdr:row>7</xdr:row>
                <xdr:rowOff>76200</xdr:rowOff>
              </from>
              <to>
                <xdr:col>13</xdr:col>
                <xdr:colOff>533400</xdr:colOff>
                <xdr:row>20</xdr:row>
                <xdr:rowOff>12700</xdr:rowOff>
              </to>
            </anchor>
          </objectPr>
        </oleObject>
      </mc:Choice>
      <mc:Fallback>
        <oleObject shapeId="6194" progId="Visio.Drawing.11" r:id="rId7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name="Drop Down 2" r:id="rId4">
              <controlPr defaultSize="0">
                <anchor moveWithCells="1">
                  <from>
                    <xdr:col>5</xdr:col>
                    <xdr:colOff>0</xdr:colOff>
                    <xdr:row>33</xdr:row>
                    <xdr:rowOff>12700</xdr:rowOff>
                  </from>
                  <to>
                    <xdr:col>7</xdr:col>
                    <xdr:colOff>0</xdr:colOff>
                    <xdr:row>33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:Q46"/>
  <sheetViews>
    <sheetView workbookViewId="0">
      <pane xSplit="1" ySplit="3" topLeftCell="B4" activePane="bottomRight" state="frozen"/>
      <selection/>
      <selection pane="topRight"/>
      <selection pane="bottomLeft"/>
      <selection pane="bottomRight" activeCell="E7" sqref="E7"/>
    </sheetView>
  </sheetViews>
  <sheetFormatPr defaultColWidth="9" defaultRowHeight="14.4"/>
  <cols>
    <col min="1" max="2" width="10.6296296296296" customWidth="1"/>
    <col min="3" max="3" width="17.2685185185185" customWidth="1"/>
    <col min="4" max="9" width="10.6296296296296" customWidth="1"/>
  </cols>
  <sheetData>
    <row r="1" s="32" customFormat="1" ht="18.15" spans="1:17">
      <c r="A1" s="33" t="s">
        <v>152</v>
      </c>
      <c r="B1" s="34"/>
      <c r="C1" s="34"/>
      <c r="D1" s="35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9">
      <c r="A2" s="37" t="s">
        <v>153</v>
      </c>
      <c r="B2" s="38" t="s">
        <v>154</v>
      </c>
      <c r="C2" s="38" t="s">
        <v>155</v>
      </c>
      <c r="D2" s="39" t="s">
        <v>156</v>
      </c>
      <c r="E2" s="39" t="s">
        <v>157</v>
      </c>
      <c r="F2" s="39" t="s">
        <v>158</v>
      </c>
      <c r="G2" s="39" t="s">
        <v>159</v>
      </c>
      <c r="H2" s="39"/>
      <c r="I2" s="64"/>
    </row>
    <row r="3" spans="1:9">
      <c r="A3" s="40"/>
      <c r="B3" s="41"/>
      <c r="C3" s="41" t="s">
        <v>160</v>
      </c>
      <c r="D3" s="42" t="s">
        <v>161</v>
      </c>
      <c r="E3" s="42" t="s">
        <v>162</v>
      </c>
      <c r="F3" s="42" t="s">
        <v>163</v>
      </c>
      <c r="G3" s="42" t="s">
        <v>164</v>
      </c>
      <c r="H3" s="42" t="s">
        <v>165</v>
      </c>
      <c r="I3" s="65" t="s">
        <v>166</v>
      </c>
    </row>
    <row r="4" spans="1:9">
      <c r="A4" s="43" t="s">
        <v>167</v>
      </c>
      <c r="B4" s="44" t="s">
        <v>168</v>
      </c>
      <c r="C4" s="44" t="s">
        <v>169</v>
      </c>
      <c r="D4" s="45">
        <v>0.001315</v>
      </c>
      <c r="E4" s="46">
        <v>2.63</v>
      </c>
      <c r="F4" s="46">
        <v>5</v>
      </c>
      <c r="G4" s="44">
        <v>2.7</v>
      </c>
      <c r="H4" s="334" t="s">
        <v>170</v>
      </c>
      <c r="I4" s="66" t="s">
        <v>171</v>
      </c>
    </row>
    <row r="5" spans="1:9">
      <c r="A5" s="43" t="s">
        <v>172</v>
      </c>
      <c r="B5" s="44" t="s">
        <v>168</v>
      </c>
      <c r="C5" s="44" t="s">
        <v>173</v>
      </c>
      <c r="D5" s="45">
        <v>0.00147626</v>
      </c>
      <c r="E5" s="46">
        <v>3.31</v>
      </c>
      <c r="F5" s="46">
        <v>4.46</v>
      </c>
      <c r="G5" s="44">
        <v>2.7</v>
      </c>
      <c r="H5" s="44">
        <v>6</v>
      </c>
      <c r="I5" s="66" t="s">
        <v>171</v>
      </c>
    </row>
    <row r="6" spans="1:9">
      <c r="A6" s="43" t="s">
        <v>174</v>
      </c>
      <c r="B6" s="44" t="s">
        <v>168</v>
      </c>
      <c r="C6" s="44" t="s">
        <v>175</v>
      </c>
      <c r="D6" s="45">
        <v>0.009135</v>
      </c>
      <c r="E6" s="46">
        <v>7</v>
      </c>
      <c r="F6" s="46">
        <v>13.05</v>
      </c>
      <c r="G6" s="44">
        <v>4.78</v>
      </c>
      <c r="H6" s="44">
        <v>6</v>
      </c>
      <c r="I6" s="66" t="s">
        <v>171</v>
      </c>
    </row>
    <row r="7" spans="1:9">
      <c r="A7" s="43" t="s">
        <v>176</v>
      </c>
      <c r="B7" s="44" t="s">
        <v>168</v>
      </c>
      <c r="C7" s="44" t="s">
        <v>177</v>
      </c>
      <c r="D7" s="45">
        <v>0.028677</v>
      </c>
      <c r="E7" s="46">
        <v>12.1</v>
      </c>
      <c r="F7" s="46">
        <v>23.7</v>
      </c>
      <c r="G7" s="44">
        <v>6.6</v>
      </c>
      <c r="H7" s="44">
        <v>8</v>
      </c>
      <c r="I7" s="66" t="s">
        <v>24</v>
      </c>
    </row>
    <row r="8" spans="1:9">
      <c r="A8" s="43" t="s">
        <v>114</v>
      </c>
      <c r="B8" s="44" t="s">
        <v>168</v>
      </c>
      <c r="C8" s="44" t="s">
        <v>178</v>
      </c>
      <c r="D8" s="45">
        <v>0.0570285</v>
      </c>
      <c r="E8" s="46">
        <v>17.1</v>
      </c>
      <c r="F8" s="46">
        <v>33.35</v>
      </c>
      <c r="G8" s="44">
        <v>7.4</v>
      </c>
      <c r="H8" s="44">
        <v>10</v>
      </c>
      <c r="I8" s="66" t="s">
        <v>24</v>
      </c>
    </row>
    <row r="9" spans="1:9">
      <c r="A9" s="43" t="s">
        <v>179</v>
      </c>
      <c r="B9" s="44" t="s">
        <v>168</v>
      </c>
      <c r="C9" s="44" t="s">
        <v>180</v>
      </c>
      <c r="D9" s="45">
        <v>0.076512</v>
      </c>
      <c r="E9" s="46">
        <v>19.2</v>
      </c>
      <c r="F9" s="46">
        <v>39.85</v>
      </c>
      <c r="G9" s="44">
        <v>8.5</v>
      </c>
      <c r="H9" s="334" t="s">
        <v>181</v>
      </c>
      <c r="I9" s="66" t="s">
        <v>182</v>
      </c>
    </row>
    <row r="10" spans="1:9">
      <c r="A10" s="43" t="s">
        <v>183</v>
      </c>
      <c r="B10" s="44" t="s">
        <v>168</v>
      </c>
      <c r="C10" s="44" t="s">
        <v>184</v>
      </c>
      <c r="D10" s="45">
        <v>0.124292</v>
      </c>
      <c r="E10" s="46">
        <v>23</v>
      </c>
      <c r="F10" s="46">
        <v>54.04</v>
      </c>
      <c r="G10" s="44">
        <v>9</v>
      </c>
      <c r="H10" s="334" t="s">
        <v>170</v>
      </c>
      <c r="I10" s="66" t="s">
        <v>182</v>
      </c>
    </row>
    <row r="11" spans="1:9">
      <c r="A11" s="43" t="s">
        <v>185</v>
      </c>
      <c r="B11" s="44" t="s">
        <v>168</v>
      </c>
      <c r="C11" s="44" t="s">
        <v>186</v>
      </c>
      <c r="D11" s="45">
        <v>0.119056</v>
      </c>
      <c r="E11" s="46">
        <v>22.4</v>
      </c>
      <c r="F11" s="46">
        <v>53.15</v>
      </c>
      <c r="G11" s="44">
        <v>9</v>
      </c>
      <c r="H11" s="334" t="s">
        <v>170</v>
      </c>
      <c r="I11" s="66" t="s">
        <v>182</v>
      </c>
    </row>
    <row r="12" spans="1:9">
      <c r="A12" s="43" t="s">
        <v>187</v>
      </c>
      <c r="B12" s="44" t="s">
        <v>168</v>
      </c>
      <c r="C12" s="44" t="s">
        <v>188</v>
      </c>
      <c r="D12" s="45">
        <v>0.159039</v>
      </c>
      <c r="E12" s="46">
        <v>41</v>
      </c>
      <c r="F12" s="46">
        <v>38.79</v>
      </c>
      <c r="G12" s="44">
        <v>8.45</v>
      </c>
      <c r="H12" s="44">
        <v>8</v>
      </c>
      <c r="I12" s="66" t="s">
        <v>24</v>
      </c>
    </row>
    <row r="13" ht="15.15" spans="1:9">
      <c r="A13" s="47" t="s">
        <v>189</v>
      </c>
      <c r="B13" s="48" t="s">
        <v>168</v>
      </c>
      <c r="C13" s="48" t="s">
        <v>190</v>
      </c>
      <c r="D13" s="49">
        <v>0.852489</v>
      </c>
      <c r="E13" s="50">
        <v>86.9</v>
      </c>
      <c r="F13" s="50">
        <v>98.1</v>
      </c>
      <c r="G13" s="48">
        <v>9.6</v>
      </c>
      <c r="H13" s="48">
        <v>10</v>
      </c>
      <c r="I13" s="67" t="s">
        <v>24</v>
      </c>
    </row>
    <row r="14" ht="15.15" spans="1:9">
      <c r="A14" s="51"/>
      <c r="B14" s="51"/>
      <c r="C14" s="51"/>
      <c r="D14" s="51"/>
      <c r="E14" s="51"/>
      <c r="F14" s="51"/>
      <c r="G14" s="51"/>
      <c r="H14" s="51"/>
      <c r="I14" s="51"/>
    </row>
    <row r="15" spans="1:9">
      <c r="A15" s="37" t="s">
        <v>153</v>
      </c>
      <c r="B15" s="38" t="s">
        <v>154</v>
      </c>
      <c r="C15" s="38" t="s">
        <v>155</v>
      </c>
      <c r="D15" s="39" t="s">
        <v>156</v>
      </c>
      <c r="E15" s="39" t="s">
        <v>157</v>
      </c>
      <c r="F15" s="39" t="s">
        <v>158</v>
      </c>
      <c r="G15" s="39" t="s">
        <v>159</v>
      </c>
      <c r="H15" s="39"/>
      <c r="I15" s="64"/>
    </row>
    <row r="16" spans="1:9">
      <c r="A16" s="40"/>
      <c r="B16" s="41"/>
      <c r="C16" s="41" t="s">
        <v>160</v>
      </c>
      <c r="D16" s="42" t="s">
        <v>161</v>
      </c>
      <c r="E16" s="42" t="s">
        <v>162</v>
      </c>
      <c r="F16" s="42" t="s">
        <v>163</v>
      </c>
      <c r="G16" s="42" t="s">
        <v>164</v>
      </c>
      <c r="H16" s="42" t="s">
        <v>165</v>
      </c>
      <c r="I16" s="65" t="s">
        <v>166</v>
      </c>
    </row>
    <row r="17" spans="1:9">
      <c r="A17" s="43" t="s">
        <v>191</v>
      </c>
      <c r="B17" s="44" t="s">
        <v>192</v>
      </c>
      <c r="C17" s="44" t="s">
        <v>193</v>
      </c>
      <c r="D17" s="45">
        <v>0.008352</v>
      </c>
      <c r="E17" s="46">
        <v>7.2</v>
      </c>
      <c r="F17" s="46">
        <v>11.6</v>
      </c>
      <c r="G17" s="44">
        <v>6</v>
      </c>
      <c r="H17" s="44">
        <v>8</v>
      </c>
      <c r="I17" s="66" t="s">
        <v>171</v>
      </c>
    </row>
    <row r="18" spans="1:9">
      <c r="A18" s="43" t="s">
        <v>194</v>
      </c>
      <c r="B18" s="44" t="s">
        <v>192</v>
      </c>
      <c r="C18" s="44" t="s">
        <v>195</v>
      </c>
      <c r="D18" s="45">
        <v>0.0186732</v>
      </c>
      <c r="E18" s="46">
        <v>11.4</v>
      </c>
      <c r="F18" s="46">
        <v>16.38</v>
      </c>
      <c r="G18" s="44">
        <v>7.6</v>
      </c>
      <c r="H18" s="44">
        <v>8</v>
      </c>
      <c r="I18" s="66" t="s">
        <v>171</v>
      </c>
    </row>
    <row r="19" spans="1:9">
      <c r="A19" s="43" t="s">
        <v>196</v>
      </c>
      <c r="B19" s="44" t="s">
        <v>192</v>
      </c>
      <c r="C19" s="44" t="s">
        <v>197</v>
      </c>
      <c r="D19" s="45">
        <v>0.047025</v>
      </c>
      <c r="E19" s="46">
        <v>15</v>
      </c>
      <c r="F19" s="46">
        <v>31.35</v>
      </c>
      <c r="G19" s="44">
        <v>8.8</v>
      </c>
      <c r="H19" s="44">
        <v>8</v>
      </c>
      <c r="I19" s="66" t="s">
        <v>171</v>
      </c>
    </row>
    <row r="20" spans="1:9">
      <c r="A20" s="43" t="s">
        <v>198</v>
      </c>
      <c r="B20" s="44" t="s">
        <v>199</v>
      </c>
      <c r="C20" s="44" t="s">
        <v>200</v>
      </c>
      <c r="D20" s="45">
        <v>0.155</v>
      </c>
      <c r="E20" s="46">
        <v>31</v>
      </c>
      <c r="F20" s="46">
        <v>50</v>
      </c>
      <c r="G20" s="44">
        <v>13.5</v>
      </c>
      <c r="H20" s="44">
        <v>8</v>
      </c>
      <c r="I20" s="66" t="s">
        <v>171</v>
      </c>
    </row>
    <row r="21" spans="1:9">
      <c r="A21" s="43" t="s">
        <v>201</v>
      </c>
      <c r="B21" s="44" t="s">
        <v>202</v>
      </c>
      <c r="C21" s="44" t="s">
        <v>203</v>
      </c>
      <c r="D21" s="45">
        <v>0.393762</v>
      </c>
      <c r="E21" s="46">
        <v>58</v>
      </c>
      <c r="F21" s="46">
        <v>67.89</v>
      </c>
      <c r="G21" s="44">
        <v>16.4</v>
      </c>
      <c r="H21" s="44">
        <v>10</v>
      </c>
      <c r="I21" s="66" t="s">
        <v>171</v>
      </c>
    </row>
    <row r="22" ht="15.15" spans="1:9">
      <c r="A22" s="47" t="s">
        <v>204</v>
      </c>
      <c r="B22" s="48" t="s">
        <v>202</v>
      </c>
      <c r="C22" s="48" t="s">
        <v>205</v>
      </c>
      <c r="D22" s="49">
        <v>0.602784</v>
      </c>
      <c r="E22" s="50">
        <v>69</v>
      </c>
      <c r="F22" s="50">
        <v>87.36</v>
      </c>
      <c r="G22" s="48">
        <v>20.1</v>
      </c>
      <c r="H22" s="48">
        <v>12</v>
      </c>
      <c r="I22" s="67" t="s">
        <v>171</v>
      </c>
    </row>
    <row r="23" ht="15.15" spans="1:9">
      <c r="A23" s="51"/>
      <c r="B23" s="51"/>
      <c r="C23" s="51"/>
      <c r="D23" s="51"/>
      <c r="E23" s="51"/>
      <c r="F23" s="51"/>
      <c r="G23" s="51"/>
      <c r="H23" s="51"/>
      <c r="I23" s="51"/>
    </row>
    <row r="24" spans="1:9">
      <c r="A24" s="37" t="s">
        <v>153</v>
      </c>
      <c r="B24" s="38" t="s">
        <v>154</v>
      </c>
      <c r="C24" s="38" t="s">
        <v>155</v>
      </c>
      <c r="D24" s="39" t="s">
        <v>156</v>
      </c>
      <c r="E24" s="39" t="s">
        <v>157</v>
      </c>
      <c r="F24" s="39" t="s">
        <v>158</v>
      </c>
      <c r="G24" s="39" t="s">
        <v>159</v>
      </c>
      <c r="H24" s="39"/>
      <c r="I24" s="64"/>
    </row>
    <row r="25" spans="1:9">
      <c r="A25" s="40"/>
      <c r="B25" s="41"/>
      <c r="C25" s="41" t="s">
        <v>160</v>
      </c>
      <c r="D25" s="42" t="s">
        <v>161</v>
      </c>
      <c r="E25" s="42" t="s">
        <v>162</v>
      </c>
      <c r="F25" s="42" t="s">
        <v>163</v>
      </c>
      <c r="G25" s="42" t="s">
        <v>164</v>
      </c>
      <c r="H25" s="42" t="s">
        <v>165</v>
      </c>
      <c r="I25" s="65" t="s">
        <v>166</v>
      </c>
    </row>
    <row r="26" spans="1:9">
      <c r="A26" s="43" t="s">
        <v>206</v>
      </c>
      <c r="B26" s="44" t="s">
        <v>207</v>
      </c>
      <c r="C26" s="44" t="s">
        <v>208</v>
      </c>
      <c r="D26" s="45">
        <v>0.02875</v>
      </c>
      <c r="E26" s="46">
        <v>12.5</v>
      </c>
      <c r="F26" s="46">
        <v>23</v>
      </c>
      <c r="G26" s="44">
        <v>6.9</v>
      </c>
      <c r="H26" s="44">
        <v>10</v>
      </c>
      <c r="I26" s="66" t="s">
        <v>171</v>
      </c>
    </row>
    <row r="27" spans="1:9">
      <c r="A27" s="43" t="s">
        <v>209</v>
      </c>
      <c r="B27" s="44" t="s">
        <v>207</v>
      </c>
      <c r="C27" s="44" t="s">
        <v>210</v>
      </c>
      <c r="D27" s="45">
        <v>0.123488</v>
      </c>
      <c r="E27" s="46">
        <v>22.7</v>
      </c>
      <c r="F27" s="46">
        <v>54.4</v>
      </c>
      <c r="G27" s="44">
        <v>12.2</v>
      </c>
      <c r="H27" s="44">
        <v>12</v>
      </c>
      <c r="I27" s="66" t="s">
        <v>171</v>
      </c>
    </row>
    <row r="28" spans="1:9">
      <c r="A28" s="52" t="s">
        <v>211</v>
      </c>
      <c r="B28" s="53" t="s">
        <v>207</v>
      </c>
      <c r="C28" s="53" t="s">
        <v>212</v>
      </c>
      <c r="D28" s="54">
        <v>0.39672</v>
      </c>
      <c r="E28" s="55">
        <v>46.4</v>
      </c>
      <c r="F28" s="55">
        <v>85.5</v>
      </c>
      <c r="G28" s="53">
        <v>14.7</v>
      </c>
      <c r="H28" s="53">
        <v>12</v>
      </c>
      <c r="I28" s="68" t="s">
        <v>171</v>
      </c>
    </row>
    <row r="29" spans="1:9">
      <c r="A29" s="43" t="s">
        <v>213</v>
      </c>
      <c r="B29" s="44" t="s">
        <v>207</v>
      </c>
      <c r="C29" s="44" t="s">
        <v>214</v>
      </c>
      <c r="D29" s="45">
        <v>0.206793</v>
      </c>
      <c r="E29" s="46">
        <v>33.3</v>
      </c>
      <c r="F29" s="46">
        <v>62.1</v>
      </c>
      <c r="G29" s="44">
        <v>14.7</v>
      </c>
      <c r="H29" s="44">
        <v>12</v>
      </c>
      <c r="I29" s="66" t="s">
        <v>171</v>
      </c>
    </row>
    <row r="30" spans="1:9">
      <c r="A30" s="52" t="s">
        <v>215</v>
      </c>
      <c r="B30" s="53" t="s">
        <v>207</v>
      </c>
      <c r="C30" s="53" t="s">
        <v>216</v>
      </c>
      <c r="D30" s="54">
        <v>0.58968</v>
      </c>
      <c r="E30" s="55">
        <v>54.6</v>
      </c>
      <c r="F30" s="55">
        <v>108</v>
      </c>
      <c r="G30" s="53">
        <v>20.5</v>
      </c>
      <c r="H30" s="53">
        <v>12</v>
      </c>
      <c r="I30" s="68" t="s">
        <v>171</v>
      </c>
    </row>
    <row r="31" ht="15.15" spans="1:9">
      <c r="A31" s="47" t="s">
        <v>217</v>
      </c>
      <c r="B31" s="48" t="s">
        <v>207</v>
      </c>
      <c r="C31" s="48" t="s">
        <v>218</v>
      </c>
      <c r="D31" s="49">
        <v>0.7137</v>
      </c>
      <c r="E31" s="50">
        <v>61</v>
      </c>
      <c r="F31" s="50">
        <v>117</v>
      </c>
      <c r="G31" s="48">
        <v>22.8</v>
      </c>
      <c r="H31" s="48">
        <v>12</v>
      </c>
      <c r="I31" s="67" t="s">
        <v>171</v>
      </c>
    </row>
    <row r="32" ht="15.15" spans="1:9">
      <c r="A32" s="51"/>
      <c r="B32" s="51"/>
      <c r="C32" s="51"/>
      <c r="D32" s="51"/>
      <c r="E32" s="51"/>
      <c r="F32" s="51"/>
      <c r="G32" s="51"/>
      <c r="H32" s="51"/>
      <c r="I32" s="51"/>
    </row>
    <row r="33" spans="1:9">
      <c r="A33" s="37" t="s">
        <v>153</v>
      </c>
      <c r="B33" s="38" t="s">
        <v>154</v>
      </c>
      <c r="C33" s="38" t="s">
        <v>155</v>
      </c>
      <c r="D33" s="39" t="s">
        <v>156</v>
      </c>
      <c r="E33" s="39" t="s">
        <v>157</v>
      </c>
      <c r="F33" s="39" t="s">
        <v>158</v>
      </c>
      <c r="G33" s="39" t="s">
        <v>159</v>
      </c>
      <c r="H33" s="39"/>
      <c r="I33" s="64"/>
    </row>
    <row r="34" spans="1:9">
      <c r="A34" s="40"/>
      <c r="B34" s="41"/>
      <c r="C34" s="41" t="s">
        <v>160</v>
      </c>
      <c r="D34" s="42" t="s">
        <v>161</v>
      </c>
      <c r="E34" s="42" t="s">
        <v>162</v>
      </c>
      <c r="F34" s="42" t="s">
        <v>163</v>
      </c>
      <c r="G34" s="42" t="s">
        <v>164</v>
      </c>
      <c r="H34" s="42" t="s">
        <v>165</v>
      </c>
      <c r="I34" s="65" t="s">
        <v>166</v>
      </c>
    </row>
    <row r="35" spans="1:9">
      <c r="A35" s="43" t="s">
        <v>219</v>
      </c>
      <c r="B35" s="44" t="s">
        <v>168</v>
      </c>
      <c r="C35" s="44" t="s">
        <v>220</v>
      </c>
      <c r="D35" s="45">
        <v>0.02184</v>
      </c>
      <c r="E35" s="46">
        <v>14</v>
      </c>
      <c r="F35" s="46">
        <v>15.6</v>
      </c>
      <c r="G35" s="44">
        <v>5.9</v>
      </c>
      <c r="H35" s="44" t="s">
        <v>221</v>
      </c>
      <c r="I35" s="66" t="s">
        <v>24</v>
      </c>
    </row>
    <row r="36" spans="1:9">
      <c r="A36" s="43" t="s">
        <v>222</v>
      </c>
      <c r="B36" s="44" t="s">
        <v>168</v>
      </c>
      <c r="C36" s="44" t="s">
        <v>223</v>
      </c>
      <c r="D36" s="45">
        <v>0.043134</v>
      </c>
      <c r="E36" s="46">
        <v>23.7</v>
      </c>
      <c r="F36" s="46">
        <v>18.2</v>
      </c>
      <c r="G36" s="44">
        <v>4.9</v>
      </c>
      <c r="H36" s="44" t="s">
        <v>221</v>
      </c>
      <c r="I36" s="66" t="s">
        <v>24</v>
      </c>
    </row>
    <row r="37" spans="1:9">
      <c r="A37" s="52" t="s">
        <v>224</v>
      </c>
      <c r="B37" s="53" t="s">
        <v>168</v>
      </c>
      <c r="C37" s="53" t="s">
        <v>225</v>
      </c>
      <c r="D37" s="54">
        <v>0.09516</v>
      </c>
      <c r="E37" s="55">
        <v>36.6</v>
      </c>
      <c r="F37" s="55">
        <v>26</v>
      </c>
      <c r="G37" s="53">
        <v>6.4</v>
      </c>
      <c r="H37" s="53" t="s">
        <v>221</v>
      </c>
      <c r="I37" s="68" t="s">
        <v>24</v>
      </c>
    </row>
    <row r="38" spans="1:9">
      <c r="A38" s="43" t="s">
        <v>226</v>
      </c>
      <c r="B38" s="44" t="s">
        <v>168</v>
      </c>
      <c r="C38" s="44" t="s">
        <v>227</v>
      </c>
      <c r="D38" s="45">
        <v>0.31296</v>
      </c>
      <c r="E38" s="46">
        <v>64</v>
      </c>
      <c r="F38" s="46">
        <v>48.9</v>
      </c>
      <c r="G38" s="44">
        <v>9.15</v>
      </c>
      <c r="H38" s="44" t="s">
        <v>228</v>
      </c>
      <c r="I38" s="66" t="s">
        <v>24</v>
      </c>
    </row>
    <row r="39" spans="1:9">
      <c r="A39" s="52" t="s">
        <v>229</v>
      </c>
      <c r="B39" s="53" t="s">
        <v>168</v>
      </c>
      <c r="C39" s="53" t="s">
        <v>230</v>
      </c>
      <c r="D39" s="54">
        <v>0.6811</v>
      </c>
      <c r="E39" s="55">
        <v>98</v>
      </c>
      <c r="F39" s="55">
        <v>69.5</v>
      </c>
      <c r="G39" s="53">
        <v>10.75</v>
      </c>
      <c r="H39" s="53" t="s">
        <v>231</v>
      </c>
      <c r="I39" s="68" t="s">
        <v>24</v>
      </c>
    </row>
    <row r="40" ht="15.15" spans="1:9">
      <c r="A40" s="51"/>
      <c r="B40" s="51"/>
      <c r="C40" s="51"/>
      <c r="D40" s="51"/>
      <c r="E40" s="51"/>
      <c r="F40" s="51"/>
      <c r="G40" s="51"/>
      <c r="H40" s="51"/>
      <c r="I40" s="51"/>
    </row>
    <row r="41" spans="1:9">
      <c r="A41" s="37" t="s">
        <v>153</v>
      </c>
      <c r="B41" s="38" t="s">
        <v>154</v>
      </c>
      <c r="C41" s="38" t="s">
        <v>155</v>
      </c>
      <c r="D41" s="39" t="s">
        <v>156</v>
      </c>
      <c r="E41" s="39" t="s">
        <v>157</v>
      </c>
      <c r="F41" s="39" t="s">
        <v>158</v>
      </c>
      <c r="G41" s="39" t="s">
        <v>159</v>
      </c>
      <c r="H41" s="39"/>
      <c r="I41" s="64"/>
    </row>
    <row r="42" spans="1:9">
      <c r="A42" s="40"/>
      <c r="B42" s="41"/>
      <c r="C42" s="41" t="s">
        <v>160</v>
      </c>
      <c r="D42" s="42" t="s">
        <v>161</v>
      </c>
      <c r="E42" s="42" t="s">
        <v>162</v>
      </c>
      <c r="F42" s="42" t="s">
        <v>163</v>
      </c>
      <c r="G42" s="42" t="s">
        <v>164</v>
      </c>
      <c r="H42" s="42" t="s">
        <v>165</v>
      </c>
      <c r="I42" s="65" t="s">
        <v>166</v>
      </c>
    </row>
    <row r="43" spans="1:9">
      <c r="A43" s="43" t="s">
        <v>232</v>
      </c>
      <c r="B43" s="44" t="s">
        <v>207</v>
      </c>
      <c r="C43" s="44" t="s">
        <v>233</v>
      </c>
      <c r="D43" s="45">
        <v>0.2914</v>
      </c>
      <c r="E43" s="46">
        <v>62</v>
      </c>
      <c r="F43" s="46">
        <v>47</v>
      </c>
      <c r="G43" s="44">
        <v>11.9</v>
      </c>
      <c r="H43" s="44">
        <v>12</v>
      </c>
      <c r="I43" s="66" t="s">
        <v>24</v>
      </c>
    </row>
    <row r="44" spans="1:9">
      <c r="A44" s="56" t="s">
        <v>234</v>
      </c>
      <c r="B44" s="57" t="s">
        <v>207</v>
      </c>
      <c r="C44" s="57" t="s">
        <v>235</v>
      </c>
      <c r="D44" s="58">
        <v>0.40796</v>
      </c>
      <c r="E44" s="59">
        <v>62</v>
      </c>
      <c r="F44" s="59">
        <v>65.8</v>
      </c>
      <c r="G44" s="57">
        <v>11.9</v>
      </c>
      <c r="H44" s="57">
        <v>12</v>
      </c>
      <c r="I44" s="69" t="s">
        <v>24</v>
      </c>
    </row>
    <row r="45" spans="1:9">
      <c r="A45" s="43" t="s">
        <v>236</v>
      </c>
      <c r="B45" s="44" t="s">
        <v>207</v>
      </c>
      <c r="C45" s="44" t="s">
        <v>237</v>
      </c>
      <c r="D45" s="45">
        <v>0.71876</v>
      </c>
      <c r="E45" s="46">
        <v>119</v>
      </c>
      <c r="F45" s="46">
        <v>60.4</v>
      </c>
      <c r="G45" s="44">
        <v>13.6</v>
      </c>
      <c r="H45" s="44">
        <v>12</v>
      </c>
      <c r="I45" s="66" t="s">
        <v>24</v>
      </c>
    </row>
    <row r="46" ht="15.15" spans="1:9">
      <c r="A46" s="60" t="s">
        <v>238</v>
      </c>
      <c r="B46" s="61" t="s">
        <v>207</v>
      </c>
      <c r="C46" s="61" t="s">
        <v>239</v>
      </c>
      <c r="D46" s="62">
        <v>0.9971</v>
      </c>
      <c r="E46" s="63">
        <v>118</v>
      </c>
      <c r="F46" s="63">
        <v>84.5</v>
      </c>
      <c r="G46" s="61">
        <v>13.6</v>
      </c>
      <c r="H46" s="61">
        <v>12</v>
      </c>
      <c r="I46" s="70" t="s">
        <v>24</v>
      </c>
    </row>
  </sheetData>
  <sheetProtection password="E9DF" sheet="1" objects="1" scenarios="1"/>
  <mergeCells count="15">
    <mergeCell ref="G2:I2"/>
    <mergeCell ref="G15:I15"/>
    <mergeCell ref="G24:I24"/>
    <mergeCell ref="G33:I33"/>
    <mergeCell ref="G41:I41"/>
    <mergeCell ref="A2:A3"/>
    <mergeCell ref="A15:A16"/>
    <mergeCell ref="A24:A25"/>
    <mergeCell ref="A33:A34"/>
    <mergeCell ref="A41:A42"/>
    <mergeCell ref="B2:B3"/>
    <mergeCell ref="B15:B16"/>
    <mergeCell ref="B24:B25"/>
    <mergeCell ref="B33:B34"/>
    <mergeCell ref="B41:B42"/>
  </mergeCells>
  <pageMargins left="0.7" right="0.7" top="0.75" bottom="0.75" header="0.3" footer="0.3"/>
  <pageSetup paperSize="9" orientation="portrait" horizontalDpi="1200" verticalDpi="1200"/>
  <headerFooter/>
  <drawing r:id="rId1"/>
  <legacyDrawing r:id="rId2"/>
  <oleObjects>
    <mc:AlternateContent xmlns:mc="http://schemas.openxmlformats.org/markup-compatibility/2006">
      <mc:Choice Requires="x14">
        <oleObject shapeId="7169" progId="Paint.Picture" r:id="rId3">
          <objectPr defaultSize="0" r:id="rId4">
            <anchor moveWithCells="1">
              <from>
                <xdr:col>9</xdr:col>
                <xdr:colOff>209550</xdr:colOff>
                <xdr:row>1</xdr:row>
                <xdr:rowOff>69850</xdr:rowOff>
              </from>
              <to>
                <xdr:col>16</xdr:col>
                <xdr:colOff>527050</xdr:colOff>
                <xdr:row>13</xdr:row>
                <xdr:rowOff>95250</xdr:rowOff>
              </to>
            </anchor>
          </objectPr>
        </oleObject>
      </mc:Choice>
      <mc:Fallback>
        <oleObject shapeId="7169" progId="Paint.Picture" r:id="rId3"/>
      </mc:Fallback>
    </mc:AlternateContent>
    <mc:AlternateContent xmlns:mc="http://schemas.openxmlformats.org/markup-compatibility/2006">
      <mc:Choice Requires="x14">
        <oleObject shapeId="7170" progId="Paint.Picture" r:id="rId5">
          <objectPr defaultSize="0" r:id="rId6">
            <anchor moveWithCells="1">
              <from>
                <xdr:col>9</xdr:col>
                <xdr:colOff>152400</xdr:colOff>
                <xdr:row>22</xdr:row>
                <xdr:rowOff>19050</xdr:rowOff>
              </from>
              <to>
                <xdr:col>16</xdr:col>
                <xdr:colOff>508000</xdr:colOff>
                <xdr:row>31</xdr:row>
                <xdr:rowOff>107950</xdr:rowOff>
              </to>
            </anchor>
          </objectPr>
        </oleObject>
      </mc:Choice>
      <mc:Fallback>
        <oleObject shapeId="7170" progId="Paint.Picture" r:id="rId5"/>
      </mc:Fallback>
    </mc:AlternateContent>
    <mc:AlternateContent xmlns:mc="http://schemas.openxmlformats.org/markup-compatibility/2006">
      <mc:Choice Requires="x14">
        <oleObject shapeId="7171" progId="Paint.Picture" r:id="rId7">
          <objectPr defaultSize="0" r:id="rId8">
            <anchor moveWithCells="1">
              <from>
                <xdr:col>9</xdr:col>
                <xdr:colOff>146050</xdr:colOff>
                <xdr:row>13</xdr:row>
                <xdr:rowOff>12700</xdr:rowOff>
              </from>
              <to>
                <xdr:col>16</xdr:col>
                <xdr:colOff>469900</xdr:colOff>
                <xdr:row>22</xdr:row>
                <xdr:rowOff>88900</xdr:rowOff>
              </to>
            </anchor>
          </objectPr>
        </oleObject>
      </mc:Choice>
      <mc:Fallback>
        <oleObject shapeId="7171" progId="Paint.Picture" r:id="rId7"/>
      </mc:Fallback>
    </mc:AlternateContent>
    <mc:AlternateContent xmlns:mc="http://schemas.openxmlformats.org/markup-compatibility/2006">
      <mc:Choice Requires="x14">
        <oleObject shapeId="7172" progId="Paint.Picture" r:id="rId9">
          <objectPr defaultSize="0" r:id="rId10">
            <anchor moveWithCells="1">
              <from>
                <xdr:col>9</xdr:col>
                <xdr:colOff>152400</xdr:colOff>
                <xdr:row>31</xdr:row>
                <xdr:rowOff>57150</xdr:rowOff>
              </from>
              <to>
                <xdr:col>16</xdr:col>
                <xdr:colOff>514350</xdr:colOff>
                <xdr:row>40</xdr:row>
                <xdr:rowOff>146050</xdr:rowOff>
              </to>
            </anchor>
          </objectPr>
        </oleObject>
      </mc:Choice>
      <mc:Fallback>
        <oleObject shapeId="7172" progId="Paint.Picture" r:id="rId9"/>
      </mc:Fallback>
    </mc:AlternateContent>
    <mc:AlternateContent xmlns:mc="http://schemas.openxmlformats.org/markup-compatibility/2006">
      <mc:Choice Requires="x14">
        <oleObject shapeId="7173" progId="Paint.Picture" r:id="rId11">
          <objectPr defaultSize="0" r:id="rId12">
            <anchor moveWithCells="1">
              <from>
                <xdr:col>9</xdr:col>
                <xdr:colOff>165100</xdr:colOff>
                <xdr:row>40</xdr:row>
                <xdr:rowOff>50800</xdr:rowOff>
              </from>
              <to>
                <xdr:col>16</xdr:col>
                <xdr:colOff>508000</xdr:colOff>
                <xdr:row>49</xdr:row>
                <xdr:rowOff>165100</xdr:rowOff>
              </to>
            </anchor>
          </objectPr>
        </oleObject>
      </mc:Choice>
      <mc:Fallback>
        <oleObject shapeId="7173" progId="Paint.Picture" r:id="rId11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B1:E4"/>
  <sheetViews>
    <sheetView workbookViewId="0">
      <selection activeCell="B4" sqref="B4"/>
    </sheetView>
  </sheetViews>
  <sheetFormatPr defaultColWidth="9" defaultRowHeight="14.4" outlineLevelRow="3" outlineLevelCol="4"/>
  <cols>
    <col min="2" max="2" width="13.7222222222222" style="20" customWidth="1"/>
    <col min="3" max="3" width="13.0925925925926" style="20" customWidth="1"/>
    <col min="4" max="4" width="64.9074074074074" style="20" customWidth="1"/>
    <col min="5" max="5" width="18.0925925925926" style="20" customWidth="1"/>
  </cols>
  <sheetData>
    <row r="1" ht="15.15"/>
    <row r="2" spans="2:5">
      <c r="B2" s="21" t="s">
        <v>240</v>
      </c>
      <c r="C2" s="22" t="s">
        <v>241</v>
      </c>
      <c r="D2" s="22" t="s">
        <v>242</v>
      </c>
      <c r="E2" s="23" t="s">
        <v>243</v>
      </c>
    </row>
    <row r="3" spans="2:5">
      <c r="B3" s="24">
        <v>43726</v>
      </c>
      <c r="C3" s="25">
        <v>1</v>
      </c>
      <c r="D3" s="26" t="s">
        <v>244</v>
      </c>
      <c r="E3" s="27" t="s">
        <v>245</v>
      </c>
    </row>
    <row r="4" ht="58.35" spans="2:5">
      <c r="B4" s="28">
        <v>45218</v>
      </c>
      <c r="C4" s="29" t="s">
        <v>246</v>
      </c>
      <c r="D4" s="30" t="s">
        <v>247</v>
      </c>
      <c r="E4" s="31" t="s">
        <v>248</v>
      </c>
    </row>
  </sheetData>
  <sheetProtection selectLockedCells="1"/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B1:L20"/>
  <sheetViews>
    <sheetView workbookViewId="0">
      <selection activeCell="H14" sqref="H13:H14"/>
    </sheetView>
  </sheetViews>
  <sheetFormatPr defaultColWidth="9" defaultRowHeight="14.4"/>
  <sheetData>
    <row r="1" spans="2:5">
      <c r="B1" t="s">
        <v>249</v>
      </c>
      <c r="C1" t="s">
        <v>250</v>
      </c>
      <c r="D1" t="s">
        <v>251</v>
      </c>
      <c r="E1" t="s">
        <v>252</v>
      </c>
    </row>
    <row r="2" spans="2:5">
      <c r="B2">
        <v>0.47</v>
      </c>
      <c r="C2">
        <v>100</v>
      </c>
      <c r="D2">
        <v>1</v>
      </c>
      <c r="E2">
        <v>50</v>
      </c>
    </row>
    <row r="3" spans="2:5">
      <c r="B3">
        <v>1</v>
      </c>
      <c r="C3">
        <v>150</v>
      </c>
      <c r="D3">
        <v>2</v>
      </c>
      <c r="E3">
        <v>100</v>
      </c>
    </row>
    <row r="4" spans="2:12">
      <c r="B4">
        <v>2.2</v>
      </c>
      <c r="C4">
        <v>200</v>
      </c>
      <c r="D4">
        <v>2.5</v>
      </c>
      <c r="E4">
        <v>150</v>
      </c>
      <c r="G4" t="s">
        <v>253</v>
      </c>
      <c r="H4" t="s">
        <v>254</v>
      </c>
      <c r="I4" t="s">
        <v>255</v>
      </c>
      <c r="J4" t="s">
        <v>256</v>
      </c>
      <c r="K4" t="s">
        <v>257</v>
      </c>
      <c r="L4" t="s">
        <v>258</v>
      </c>
    </row>
    <row r="5" spans="2:12">
      <c r="B5">
        <v>3.3</v>
      </c>
      <c r="C5">
        <v>250</v>
      </c>
      <c r="D5">
        <v>4</v>
      </c>
      <c r="E5">
        <v>200</v>
      </c>
      <c r="G5">
        <f>INDEX(Cap!$C:$C,LOOKUP(1.4*Vdsmax,Cap!$C:$C,ROW(Cap!$C:$C)+1))</f>
        <v>250</v>
      </c>
      <c r="H5">
        <f>INDEX(Cap!$E:$E,LOOKUP(1.4*Vdsmax,Cap!$E:$E,ROW(Cap!$E:$E)+1))</f>
        <v>300</v>
      </c>
      <c r="I5" t="e">
        <f>INDEX(Cap!$B:$B,LOOKUP(Co,Cap!$B:$B,ROW(Cap!$B:$B)+1))</f>
        <v>#REF!</v>
      </c>
      <c r="J5" t="e">
        <f>INDEX(Cap!$B:$B,LOOKUP(Co,Cap!$B:$B,ROW(Cap!$B:$B)))</f>
        <v>#REF!</v>
      </c>
      <c r="K5" t="e">
        <f>IF(I5-Co&lt;Co-J5,I5,J5)</f>
        <v>#REF!</v>
      </c>
      <c r="L5" t="e">
        <f>Co</f>
        <v>#REF!</v>
      </c>
    </row>
    <row r="6" spans="2:5">
      <c r="B6">
        <v>4.7</v>
      </c>
      <c r="C6">
        <v>400</v>
      </c>
      <c r="D6">
        <v>7</v>
      </c>
      <c r="E6">
        <v>300</v>
      </c>
    </row>
    <row r="7" spans="2:9">
      <c r="B7">
        <v>10</v>
      </c>
      <c r="C7">
        <v>500</v>
      </c>
      <c r="D7">
        <v>8</v>
      </c>
      <c r="E7">
        <v>400</v>
      </c>
      <c r="I7">
        <f>1.4*Vdsmax</f>
        <v>237.58787847868</v>
      </c>
    </row>
    <row r="8" spans="2:5">
      <c r="B8">
        <v>22</v>
      </c>
      <c r="C8">
        <v>600</v>
      </c>
      <c r="E8">
        <v>500</v>
      </c>
    </row>
    <row r="9" spans="2:5">
      <c r="B9">
        <v>33</v>
      </c>
      <c r="C9">
        <v>650</v>
      </c>
      <c r="E9">
        <v>600</v>
      </c>
    </row>
    <row r="10" spans="2:5">
      <c r="B10">
        <v>47</v>
      </c>
      <c r="C10">
        <v>800</v>
      </c>
      <c r="E10">
        <v>800</v>
      </c>
    </row>
    <row r="11" spans="2:5">
      <c r="B11">
        <v>100</v>
      </c>
      <c r="C11">
        <v>900</v>
      </c>
      <c r="E11">
        <v>1000</v>
      </c>
    </row>
    <row r="12" spans="2:5">
      <c r="B12">
        <v>220</v>
      </c>
      <c r="C12">
        <v>1000</v>
      </c>
      <c r="E12">
        <v>1200</v>
      </c>
    </row>
    <row r="13" spans="2:2">
      <c r="B13">
        <v>330</v>
      </c>
    </row>
    <row r="14" spans="2:2">
      <c r="B14">
        <v>470</v>
      </c>
    </row>
    <row r="15" spans="2:2">
      <c r="B15">
        <v>680</v>
      </c>
    </row>
    <row r="16" spans="2:2">
      <c r="B16">
        <v>1000</v>
      </c>
    </row>
    <row r="17" spans="2:2">
      <c r="B17">
        <v>2200</v>
      </c>
    </row>
    <row r="18" spans="2:2">
      <c r="B18">
        <v>3300</v>
      </c>
    </row>
    <row r="19" spans="2:2">
      <c r="B19">
        <v>4700</v>
      </c>
    </row>
    <row r="20" spans="2:2">
      <c r="B20">
        <v>6800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R945"/>
  <sheetViews>
    <sheetView topLeftCell="A6" workbookViewId="0">
      <selection activeCell="B28" sqref="B28"/>
    </sheetView>
  </sheetViews>
  <sheetFormatPr defaultColWidth="9" defaultRowHeight="14.4"/>
  <cols>
    <col min="1" max="1" width="10.3611111111111" customWidth="1"/>
    <col min="2" max="2" width="11.7222222222222" customWidth="1"/>
    <col min="5" max="5" width="6.90740740740741" customWidth="1"/>
    <col min="10" max="10" width="7.90740740740741" customWidth="1"/>
  </cols>
  <sheetData>
    <row r="1" ht="55.95" spans="1:10">
      <c r="A1" s="11" t="s">
        <v>259</v>
      </c>
      <c r="B1" s="11" t="s">
        <v>260</v>
      </c>
      <c r="C1" s="11" t="s">
        <v>261</v>
      </c>
      <c r="D1" s="11" t="s">
        <v>262</v>
      </c>
      <c r="E1" s="11" t="s">
        <v>263</v>
      </c>
      <c r="F1" s="12" t="s">
        <v>264</v>
      </c>
      <c r="G1" s="11" t="s">
        <v>265</v>
      </c>
      <c r="H1" s="11" t="s">
        <v>266</v>
      </c>
      <c r="I1" s="11" t="s">
        <v>267</v>
      </c>
      <c r="J1" s="11" t="s">
        <v>268</v>
      </c>
    </row>
    <row r="2" spans="1:10">
      <c r="A2" s="13" t="s">
        <v>269</v>
      </c>
      <c r="B2" s="13" t="s">
        <v>270</v>
      </c>
      <c r="C2" s="13"/>
      <c r="D2" s="13" t="s">
        <v>271</v>
      </c>
      <c r="E2" s="13">
        <v>500</v>
      </c>
      <c r="F2" s="14">
        <v>2.4</v>
      </c>
      <c r="G2" s="13">
        <v>20</v>
      </c>
      <c r="H2" s="13">
        <v>5</v>
      </c>
      <c r="I2" s="13">
        <v>100</v>
      </c>
      <c r="J2" s="13" t="s">
        <v>272</v>
      </c>
    </row>
    <row r="3" spans="1:10">
      <c r="A3" s="13" t="s">
        <v>269</v>
      </c>
      <c r="B3" s="13" t="s">
        <v>273</v>
      </c>
      <c r="C3" s="13"/>
      <c r="D3" s="13" t="s">
        <v>271</v>
      </c>
      <c r="E3" s="13">
        <v>500</v>
      </c>
      <c r="F3" s="14">
        <v>2.7</v>
      </c>
      <c r="G3" s="13">
        <v>20</v>
      </c>
      <c r="H3" s="13">
        <v>5</v>
      </c>
      <c r="I3" s="13">
        <v>75</v>
      </c>
      <c r="J3" s="13" t="s">
        <v>272</v>
      </c>
    </row>
    <row r="4" spans="1:10">
      <c r="A4" s="13" t="s">
        <v>269</v>
      </c>
      <c r="B4" s="13" t="s">
        <v>274</v>
      </c>
      <c r="C4" s="13"/>
      <c r="D4" s="13" t="s">
        <v>271</v>
      </c>
      <c r="E4" s="13">
        <v>500</v>
      </c>
      <c r="F4" s="14">
        <v>3</v>
      </c>
      <c r="G4" s="13">
        <v>20</v>
      </c>
      <c r="H4" s="13">
        <v>5</v>
      </c>
      <c r="I4" s="13">
        <v>50</v>
      </c>
      <c r="J4" s="13" t="s">
        <v>272</v>
      </c>
    </row>
    <row r="5" spans="1:10">
      <c r="A5" s="13" t="s">
        <v>269</v>
      </c>
      <c r="B5" s="13" t="s">
        <v>275</v>
      </c>
      <c r="C5" s="13"/>
      <c r="D5" s="13" t="s">
        <v>271</v>
      </c>
      <c r="E5" s="13">
        <v>500</v>
      </c>
      <c r="F5" s="14">
        <v>3.3</v>
      </c>
      <c r="G5" s="13">
        <v>20</v>
      </c>
      <c r="H5" s="13">
        <v>5</v>
      </c>
      <c r="I5" s="13">
        <v>25</v>
      </c>
      <c r="J5" s="13" t="s">
        <v>272</v>
      </c>
    </row>
    <row r="6" spans="1:10">
      <c r="A6" s="13" t="s">
        <v>269</v>
      </c>
      <c r="B6" s="13" t="s">
        <v>276</v>
      </c>
      <c r="C6" s="13"/>
      <c r="D6" s="13" t="s">
        <v>271</v>
      </c>
      <c r="E6" s="13">
        <v>500</v>
      </c>
      <c r="F6" s="14">
        <v>3.6</v>
      </c>
      <c r="G6" s="13">
        <v>20</v>
      </c>
      <c r="H6" s="13">
        <v>5</v>
      </c>
      <c r="I6" s="13">
        <v>15</v>
      </c>
      <c r="J6" s="13" t="s">
        <v>272</v>
      </c>
    </row>
    <row r="7" ht="18" spans="1:18">
      <c r="A7" s="13" t="s">
        <v>269</v>
      </c>
      <c r="B7" s="13" t="s">
        <v>277</v>
      </c>
      <c r="C7" s="13"/>
      <c r="D7" s="13" t="s">
        <v>271</v>
      </c>
      <c r="E7" s="13">
        <v>500</v>
      </c>
      <c r="F7" s="14">
        <v>3.9</v>
      </c>
      <c r="G7" s="13">
        <v>20</v>
      </c>
      <c r="H7" s="13">
        <v>5</v>
      </c>
      <c r="I7" s="13">
        <v>10</v>
      </c>
      <c r="J7" s="13" t="s">
        <v>272</v>
      </c>
      <c r="M7" s="16"/>
      <c r="N7" s="17"/>
      <c r="O7" s="18"/>
      <c r="P7" s="17"/>
      <c r="Q7" s="18"/>
      <c r="R7" s="18"/>
    </row>
    <row r="8" ht="18" spans="1:18">
      <c r="A8" s="13" t="s">
        <v>269</v>
      </c>
      <c r="B8" s="13" t="s">
        <v>278</v>
      </c>
      <c r="C8" s="13"/>
      <c r="D8" s="13" t="s">
        <v>271</v>
      </c>
      <c r="E8" s="13">
        <v>500</v>
      </c>
      <c r="F8" s="14">
        <v>4.3</v>
      </c>
      <c r="G8" s="13">
        <v>20</v>
      </c>
      <c r="H8" s="13">
        <v>5</v>
      </c>
      <c r="I8" s="13">
        <v>5</v>
      </c>
      <c r="J8" s="13" t="s">
        <v>272</v>
      </c>
      <c r="M8" s="19"/>
      <c r="N8" s="19"/>
      <c r="O8" s="19"/>
      <c r="P8" s="19"/>
      <c r="Q8" s="18"/>
      <c r="R8" s="18"/>
    </row>
    <row r="9" spans="1:10">
      <c r="A9" s="13" t="s">
        <v>269</v>
      </c>
      <c r="B9" s="13" t="s">
        <v>279</v>
      </c>
      <c r="C9" s="13"/>
      <c r="D9" s="13" t="s">
        <v>271</v>
      </c>
      <c r="E9" s="13">
        <v>500</v>
      </c>
      <c r="F9" s="14">
        <v>4.7</v>
      </c>
      <c r="G9" s="13">
        <v>20</v>
      </c>
      <c r="H9" s="13">
        <v>5</v>
      </c>
      <c r="I9" s="13">
        <v>5</v>
      </c>
      <c r="J9" s="13" t="s">
        <v>272</v>
      </c>
    </row>
    <row r="10" spans="1:10">
      <c r="A10" s="13" t="s">
        <v>269</v>
      </c>
      <c r="B10" s="13" t="s">
        <v>280</v>
      </c>
      <c r="C10" s="13"/>
      <c r="D10" s="13" t="s">
        <v>271</v>
      </c>
      <c r="E10" s="13">
        <v>500</v>
      </c>
      <c r="F10" s="14">
        <v>5.1</v>
      </c>
      <c r="G10" s="13">
        <v>20</v>
      </c>
      <c r="H10" s="13">
        <v>5</v>
      </c>
      <c r="I10" s="13">
        <v>5</v>
      </c>
      <c r="J10" s="13" t="s">
        <v>272</v>
      </c>
    </row>
    <row r="11" spans="1:10">
      <c r="A11" s="13" t="s">
        <v>269</v>
      </c>
      <c r="B11" s="13" t="s">
        <v>281</v>
      </c>
      <c r="C11" s="13"/>
      <c r="D11" s="13" t="s">
        <v>271</v>
      </c>
      <c r="E11" s="13">
        <v>500</v>
      </c>
      <c r="F11" s="14">
        <v>5.6</v>
      </c>
      <c r="G11" s="13">
        <v>20</v>
      </c>
      <c r="H11" s="13">
        <v>5</v>
      </c>
      <c r="I11" s="13">
        <v>5</v>
      </c>
      <c r="J11" s="13" t="s">
        <v>272</v>
      </c>
    </row>
    <row r="12" spans="1:10">
      <c r="A12" s="13" t="s">
        <v>269</v>
      </c>
      <c r="B12" s="13" t="s">
        <v>282</v>
      </c>
      <c r="C12" s="13"/>
      <c r="D12" s="13" t="s">
        <v>271</v>
      </c>
      <c r="E12" s="13">
        <v>500</v>
      </c>
      <c r="F12" s="14">
        <v>6</v>
      </c>
      <c r="G12" s="13">
        <v>20</v>
      </c>
      <c r="H12" s="13">
        <v>5</v>
      </c>
      <c r="I12" s="13">
        <v>5</v>
      </c>
      <c r="J12" s="13" t="s">
        <v>272</v>
      </c>
    </row>
    <row r="13" spans="1:10">
      <c r="A13" s="13" t="s">
        <v>269</v>
      </c>
      <c r="B13" s="13" t="s">
        <v>283</v>
      </c>
      <c r="C13" s="13"/>
      <c r="D13" s="13" t="s">
        <v>271</v>
      </c>
      <c r="E13" s="13">
        <v>500</v>
      </c>
      <c r="F13" s="14">
        <v>6.2</v>
      </c>
      <c r="G13" s="13">
        <v>20</v>
      </c>
      <c r="H13" s="13">
        <v>5</v>
      </c>
      <c r="I13" s="13">
        <v>5</v>
      </c>
      <c r="J13" s="13" t="s">
        <v>272</v>
      </c>
    </row>
    <row r="14" spans="1:10">
      <c r="A14" s="13" t="s">
        <v>269</v>
      </c>
      <c r="B14" s="13" t="s">
        <v>284</v>
      </c>
      <c r="C14" s="13"/>
      <c r="D14" s="13" t="s">
        <v>271</v>
      </c>
      <c r="E14" s="13">
        <v>500</v>
      </c>
      <c r="F14" s="14">
        <v>6.8</v>
      </c>
      <c r="G14" s="13">
        <v>20</v>
      </c>
      <c r="H14" s="13">
        <v>5</v>
      </c>
      <c r="I14" s="13">
        <v>3</v>
      </c>
      <c r="J14" s="13" t="s">
        <v>272</v>
      </c>
    </row>
    <row r="15" spans="1:15">
      <c r="A15" s="13" t="s">
        <v>269</v>
      </c>
      <c r="B15" s="13" t="s">
        <v>285</v>
      </c>
      <c r="C15" s="13"/>
      <c r="D15" s="13" t="s">
        <v>271</v>
      </c>
      <c r="E15" s="13">
        <v>500</v>
      </c>
      <c r="F15" s="14">
        <v>7.5</v>
      </c>
      <c r="G15" s="13">
        <v>20</v>
      </c>
      <c r="H15" s="13">
        <v>5</v>
      </c>
      <c r="I15" s="13">
        <v>3</v>
      </c>
      <c r="J15" s="13" t="s">
        <v>272</v>
      </c>
      <c r="L15" t="s">
        <v>286</v>
      </c>
      <c r="M15" t="e">
        <f>INDEX(Components!$F:$F,LOOKUP(BV_ar,Components!$F:$F,ROW(Components!$F:$F)))</f>
        <v>#REF!</v>
      </c>
      <c r="N15" t="e">
        <f>INDEX(Components!$B:$B,LOOKUP(BV_ar,Components!$F:$F,ROW(Components!$F:$F)))</f>
        <v>#REF!</v>
      </c>
      <c r="O15" t="e">
        <f>INDEX($J:$J,LOOKUP(BV_ar,$F:$F,ROW($F:$F)))</f>
        <v>#REF!</v>
      </c>
    </row>
    <row r="16" spans="1:12">
      <c r="A16" s="13" t="s">
        <v>269</v>
      </c>
      <c r="B16" s="13" t="s">
        <v>287</v>
      </c>
      <c r="C16" s="13"/>
      <c r="D16" s="13" t="s">
        <v>271</v>
      </c>
      <c r="E16" s="13">
        <v>500</v>
      </c>
      <c r="F16" s="14">
        <v>8.2</v>
      </c>
      <c r="G16" s="13">
        <v>20</v>
      </c>
      <c r="H16" s="13">
        <v>5</v>
      </c>
      <c r="I16" s="13">
        <v>3</v>
      </c>
      <c r="J16" s="13" t="s">
        <v>272</v>
      </c>
      <c r="L16" t="s">
        <v>288</v>
      </c>
    </row>
    <row r="17" spans="1:10">
      <c r="A17" s="13" t="s">
        <v>269</v>
      </c>
      <c r="B17" s="13" t="s">
        <v>289</v>
      </c>
      <c r="C17" s="13"/>
      <c r="D17" s="13" t="s">
        <v>271</v>
      </c>
      <c r="E17" s="13">
        <v>500</v>
      </c>
      <c r="F17" s="14">
        <v>8.7</v>
      </c>
      <c r="G17" s="13">
        <v>20</v>
      </c>
      <c r="H17" s="13">
        <v>5</v>
      </c>
      <c r="I17" s="13">
        <v>3</v>
      </c>
      <c r="J17" s="13" t="s">
        <v>272</v>
      </c>
    </row>
    <row r="18" spans="1:10">
      <c r="A18" s="13" t="s">
        <v>269</v>
      </c>
      <c r="B18" s="13" t="s">
        <v>290</v>
      </c>
      <c r="C18" s="13"/>
      <c r="D18" s="13" t="s">
        <v>271</v>
      </c>
      <c r="E18" s="13">
        <v>500</v>
      </c>
      <c r="F18" s="14">
        <v>9.1</v>
      </c>
      <c r="G18" s="13">
        <v>20</v>
      </c>
      <c r="H18" s="13">
        <v>5</v>
      </c>
      <c r="I18" s="13">
        <v>3</v>
      </c>
      <c r="J18" s="13" t="s">
        <v>272</v>
      </c>
    </row>
    <row r="19" spans="1:10">
      <c r="A19" s="13" t="s">
        <v>269</v>
      </c>
      <c r="B19" s="13" t="s">
        <v>291</v>
      </c>
      <c r="C19" s="13"/>
      <c r="D19" s="13" t="s">
        <v>271</v>
      </c>
      <c r="E19" s="13">
        <v>500</v>
      </c>
      <c r="F19" s="14">
        <v>10</v>
      </c>
      <c r="G19" s="13">
        <v>20</v>
      </c>
      <c r="H19" s="13">
        <v>5</v>
      </c>
      <c r="I19" s="13">
        <v>3</v>
      </c>
      <c r="J19" s="13" t="s">
        <v>272</v>
      </c>
    </row>
    <row r="20" spans="1:10">
      <c r="A20" s="13" t="s">
        <v>269</v>
      </c>
      <c r="B20" s="13" t="s">
        <v>292</v>
      </c>
      <c r="C20" s="13"/>
      <c r="D20" s="13" t="s">
        <v>271</v>
      </c>
      <c r="E20" s="13">
        <v>500</v>
      </c>
      <c r="F20" s="14">
        <v>11</v>
      </c>
      <c r="G20" s="13">
        <v>20</v>
      </c>
      <c r="H20" s="13">
        <v>5</v>
      </c>
      <c r="I20" s="13">
        <v>2</v>
      </c>
      <c r="J20" s="13" t="s">
        <v>272</v>
      </c>
    </row>
    <row r="21" spans="1:10">
      <c r="A21" s="13" t="s">
        <v>269</v>
      </c>
      <c r="B21" s="13" t="s">
        <v>293</v>
      </c>
      <c r="C21" s="13"/>
      <c r="D21" s="13" t="s">
        <v>271</v>
      </c>
      <c r="E21" s="13">
        <v>500</v>
      </c>
      <c r="F21" s="14">
        <v>12</v>
      </c>
      <c r="G21" s="13">
        <v>20</v>
      </c>
      <c r="H21" s="13">
        <v>5</v>
      </c>
      <c r="I21" s="13">
        <v>1</v>
      </c>
      <c r="J21" s="13" t="s">
        <v>272</v>
      </c>
    </row>
    <row r="22" spans="1:10">
      <c r="A22" s="13" t="s">
        <v>269</v>
      </c>
      <c r="B22" s="13" t="s">
        <v>294</v>
      </c>
      <c r="C22" s="13"/>
      <c r="D22" s="13" t="s">
        <v>271</v>
      </c>
      <c r="E22" s="13">
        <v>500</v>
      </c>
      <c r="F22" s="14">
        <v>13</v>
      </c>
      <c r="G22" s="13">
        <v>9.5</v>
      </c>
      <c r="H22" s="13">
        <v>5</v>
      </c>
      <c r="I22" s="13">
        <v>0.5</v>
      </c>
      <c r="J22" s="13" t="s">
        <v>272</v>
      </c>
    </row>
    <row r="23" spans="1:10">
      <c r="A23" s="13" t="s">
        <v>269</v>
      </c>
      <c r="B23" s="13" t="s">
        <v>295</v>
      </c>
      <c r="C23" s="13"/>
      <c r="D23" s="13" t="s">
        <v>271</v>
      </c>
      <c r="E23" s="13">
        <v>500</v>
      </c>
      <c r="F23" s="14">
        <v>15</v>
      </c>
      <c r="G23" s="13">
        <v>8.5</v>
      </c>
      <c r="H23" s="13">
        <v>5</v>
      </c>
      <c r="I23" s="13">
        <v>0.1</v>
      </c>
      <c r="J23" s="13" t="s">
        <v>272</v>
      </c>
    </row>
    <row r="24" spans="1:10">
      <c r="A24" s="13" t="s">
        <v>269</v>
      </c>
      <c r="B24" s="13" t="s">
        <v>296</v>
      </c>
      <c r="C24" s="13"/>
      <c r="D24" s="13" t="s">
        <v>271</v>
      </c>
      <c r="E24" s="13">
        <v>500</v>
      </c>
      <c r="F24" s="14">
        <v>16</v>
      </c>
      <c r="G24" s="13">
        <v>7.8</v>
      </c>
      <c r="H24" s="13">
        <v>5</v>
      </c>
      <c r="I24" s="13">
        <v>0.1</v>
      </c>
      <c r="J24" s="13" t="s">
        <v>272</v>
      </c>
    </row>
    <row r="25" spans="1:10">
      <c r="A25" s="13" t="s">
        <v>269</v>
      </c>
      <c r="B25" s="13" t="s">
        <v>297</v>
      </c>
      <c r="C25" s="13"/>
      <c r="D25" s="13" t="s">
        <v>271</v>
      </c>
      <c r="E25" s="13">
        <v>500</v>
      </c>
      <c r="F25" s="14">
        <v>18</v>
      </c>
      <c r="G25" s="13">
        <v>7</v>
      </c>
      <c r="H25" s="13">
        <v>5</v>
      </c>
      <c r="I25" s="13">
        <v>0.1</v>
      </c>
      <c r="J25" s="13" t="s">
        <v>272</v>
      </c>
    </row>
    <row r="26" spans="1:10">
      <c r="A26" s="13" t="s">
        <v>269</v>
      </c>
      <c r="B26" s="13" t="s">
        <v>298</v>
      </c>
      <c r="C26" s="13"/>
      <c r="D26" s="13" t="s">
        <v>271</v>
      </c>
      <c r="E26" s="13">
        <v>500</v>
      </c>
      <c r="F26" s="14">
        <v>20</v>
      </c>
      <c r="G26" s="13">
        <v>6.2</v>
      </c>
      <c r="H26" s="13">
        <v>5</v>
      </c>
      <c r="I26" s="13">
        <v>0.1</v>
      </c>
      <c r="J26" s="13" t="s">
        <v>272</v>
      </c>
    </row>
    <row r="27" spans="1:10">
      <c r="A27" s="13" t="s">
        <v>269</v>
      </c>
      <c r="B27" s="13" t="s">
        <v>299</v>
      </c>
      <c r="C27" s="13"/>
      <c r="D27" s="13" t="s">
        <v>271</v>
      </c>
      <c r="E27" s="13">
        <v>500</v>
      </c>
      <c r="F27" s="14">
        <v>22</v>
      </c>
      <c r="G27" s="13">
        <v>5.6</v>
      </c>
      <c r="H27" s="13">
        <v>5</v>
      </c>
      <c r="I27" s="13">
        <v>0.1</v>
      </c>
      <c r="J27" s="13" t="s">
        <v>272</v>
      </c>
    </row>
    <row r="28" spans="1:10">
      <c r="A28" s="13" t="s">
        <v>269</v>
      </c>
      <c r="B28" s="13" t="s">
        <v>300</v>
      </c>
      <c r="C28" s="13"/>
      <c r="D28" s="13" t="s">
        <v>271</v>
      </c>
      <c r="E28" s="13">
        <v>500</v>
      </c>
      <c r="F28" s="14">
        <v>24</v>
      </c>
      <c r="G28" s="13">
        <v>5.2</v>
      </c>
      <c r="H28" s="13">
        <v>5</v>
      </c>
      <c r="I28" s="13">
        <v>0.1</v>
      </c>
      <c r="J28" s="13" t="s">
        <v>272</v>
      </c>
    </row>
    <row r="29" spans="1:10">
      <c r="A29" s="13" t="s">
        <v>269</v>
      </c>
      <c r="B29" s="13" t="s">
        <v>301</v>
      </c>
      <c r="C29" s="13"/>
      <c r="D29" s="13" t="s">
        <v>271</v>
      </c>
      <c r="E29" s="13">
        <v>500</v>
      </c>
      <c r="F29" s="14">
        <v>27</v>
      </c>
      <c r="G29" s="13">
        <v>5</v>
      </c>
      <c r="H29" s="13">
        <v>5</v>
      </c>
      <c r="I29" s="13">
        <v>0.1</v>
      </c>
      <c r="J29" s="13" t="s">
        <v>272</v>
      </c>
    </row>
    <row r="30" spans="1:10">
      <c r="A30" s="13" t="s">
        <v>269</v>
      </c>
      <c r="B30" s="13" t="s">
        <v>302</v>
      </c>
      <c r="C30" s="13"/>
      <c r="D30" s="13" t="s">
        <v>271</v>
      </c>
      <c r="E30" s="13">
        <v>500</v>
      </c>
      <c r="F30" s="14">
        <v>28</v>
      </c>
      <c r="G30" s="13">
        <v>4.5</v>
      </c>
      <c r="H30" s="13">
        <v>5</v>
      </c>
      <c r="I30" s="13">
        <v>0.1</v>
      </c>
      <c r="J30" s="13" t="s">
        <v>272</v>
      </c>
    </row>
    <row r="31" spans="1:10">
      <c r="A31" s="13" t="s">
        <v>269</v>
      </c>
      <c r="B31" s="13" t="s">
        <v>303</v>
      </c>
      <c r="C31" s="13"/>
      <c r="D31" s="13" t="s">
        <v>271</v>
      </c>
      <c r="E31" s="13">
        <v>500</v>
      </c>
      <c r="F31" s="14">
        <v>30</v>
      </c>
      <c r="G31" s="13">
        <v>4.2</v>
      </c>
      <c r="H31" s="13">
        <v>5</v>
      </c>
      <c r="I31" s="13">
        <v>0.1</v>
      </c>
      <c r="J31" s="13" t="s">
        <v>272</v>
      </c>
    </row>
    <row r="32" spans="1:10">
      <c r="A32" s="13" t="s">
        <v>269</v>
      </c>
      <c r="B32" s="13" t="s">
        <v>304</v>
      </c>
      <c r="C32" s="13"/>
      <c r="D32" s="13" t="s">
        <v>271</v>
      </c>
      <c r="E32" s="13">
        <v>500</v>
      </c>
      <c r="F32" s="14">
        <v>33</v>
      </c>
      <c r="G32" s="13">
        <v>3.8</v>
      </c>
      <c r="H32" s="13">
        <v>5</v>
      </c>
      <c r="I32" s="13">
        <v>0.1</v>
      </c>
      <c r="J32" s="13" t="s">
        <v>272</v>
      </c>
    </row>
    <row r="33" spans="1:10">
      <c r="A33" s="13" t="s">
        <v>269</v>
      </c>
      <c r="B33" s="13" t="s">
        <v>305</v>
      </c>
      <c r="C33" s="13"/>
      <c r="D33" s="13" t="s">
        <v>271</v>
      </c>
      <c r="E33" s="13">
        <v>500</v>
      </c>
      <c r="F33" s="14">
        <v>36</v>
      </c>
      <c r="G33" s="13">
        <v>3.4</v>
      </c>
      <c r="H33" s="13">
        <v>5</v>
      </c>
      <c r="I33" s="13">
        <v>0.1</v>
      </c>
      <c r="J33" s="13" t="s">
        <v>272</v>
      </c>
    </row>
    <row r="34" spans="1:10">
      <c r="A34" s="13" t="s">
        <v>269</v>
      </c>
      <c r="B34" s="13" t="s">
        <v>306</v>
      </c>
      <c r="C34" s="13"/>
      <c r="D34" s="13" t="s">
        <v>271</v>
      </c>
      <c r="E34" s="13">
        <v>500</v>
      </c>
      <c r="F34" s="14">
        <v>39</v>
      </c>
      <c r="G34" s="13">
        <v>3.2</v>
      </c>
      <c r="H34" s="13">
        <v>5</v>
      </c>
      <c r="I34" s="13">
        <v>0.1</v>
      </c>
      <c r="J34" s="13" t="s">
        <v>272</v>
      </c>
    </row>
    <row r="35" spans="1:10">
      <c r="A35" s="13" t="s">
        <v>307</v>
      </c>
      <c r="B35" s="13" t="s">
        <v>308</v>
      </c>
      <c r="C35" s="13"/>
      <c r="D35" s="13" t="s">
        <v>271</v>
      </c>
      <c r="E35" s="13">
        <v>500</v>
      </c>
      <c r="F35" s="14">
        <v>56</v>
      </c>
      <c r="G35" s="13">
        <v>2.2</v>
      </c>
      <c r="H35" s="13">
        <v>5</v>
      </c>
      <c r="I35" s="13">
        <v>0.1</v>
      </c>
      <c r="J35" s="13" t="s">
        <v>272</v>
      </c>
    </row>
    <row r="36" spans="1:10">
      <c r="A36" s="15"/>
      <c r="B36" s="15"/>
      <c r="C36" s="15"/>
      <c r="D36" s="15"/>
      <c r="E36" s="15"/>
      <c r="F36" s="15"/>
      <c r="G36" s="15"/>
      <c r="H36" s="15"/>
      <c r="I36" s="15"/>
      <c r="J36" s="15"/>
    </row>
    <row r="37" spans="1:10">
      <c r="A37" s="15"/>
      <c r="B37" s="15"/>
      <c r="C37" s="15"/>
      <c r="D37" s="15"/>
      <c r="E37" s="15"/>
      <c r="F37" s="15"/>
      <c r="G37" s="15"/>
      <c r="H37" s="15"/>
      <c r="I37" s="15"/>
      <c r="J37" s="15"/>
    </row>
    <row r="38" spans="1:10">
      <c r="A38" s="15"/>
      <c r="B38" s="15"/>
      <c r="C38" s="15"/>
      <c r="D38" s="15"/>
      <c r="E38" s="15"/>
      <c r="F38" s="15"/>
      <c r="G38" s="15"/>
      <c r="H38" s="15"/>
      <c r="I38" s="15"/>
      <c r="J38" s="15"/>
    </row>
    <row r="39" spans="1:10">
      <c r="A39" s="15"/>
      <c r="B39" s="15"/>
      <c r="C39" s="15"/>
      <c r="D39" s="15"/>
      <c r="E39" s="15"/>
      <c r="F39" s="15"/>
      <c r="G39" s="15"/>
      <c r="H39" s="15"/>
      <c r="I39" s="15"/>
      <c r="J39" s="15"/>
    </row>
    <row r="40" spans="1:10">
      <c r="A40" s="15"/>
      <c r="B40" s="15"/>
      <c r="C40" s="15"/>
      <c r="D40" s="15"/>
      <c r="E40" s="15"/>
      <c r="F40" s="15"/>
      <c r="G40" s="15"/>
      <c r="H40" s="15"/>
      <c r="I40" s="15"/>
      <c r="J40" s="15"/>
    </row>
    <row r="41" spans="1:10">
      <c r="A41" s="15"/>
      <c r="B41" s="15"/>
      <c r="C41" s="15"/>
      <c r="D41" s="15"/>
      <c r="E41" s="15"/>
      <c r="F41" s="15"/>
      <c r="G41" s="15"/>
      <c r="H41" s="15"/>
      <c r="I41" s="15"/>
      <c r="J41" s="15"/>
    </row>
    <row r="42" spans="1:10">
      <c r="A42" s="15"/>
      <c r="B42" s="15"/>
      <c r="C42" s="15"/>
      <c r="D42" s="15"/>
      <c r="E42" s="15"/>
      <c r="F42" s="15"/>
      <c r="G42" s="15"/>
      <c r="H42" s="15"/>
      <c r="I42" s="15"/>
      <c r="J42" s="15"/>
    </row>
    <row r="43" spans="1:10">
      <c r="A43" s="15"/>
      <c r="B43" s="15"/>
      <c r="C43" s="15"/>
      <c r="D43" s="15"/>
      <c r="E43" s="15"/>
      <c r="F43" s="15"/>
      <c r="G43" s="15"/>
      <c r="H43" s="15"/>
      <c r="I43" s="15"/>
      <c r="J43" s="15"/>
    </row>
    <row r="44" spans="1:10">
      <c r="A44" s="15"/>
      <c r="B44" s="15"/>
      <c r="C44" s="15"/>
      <c r="D44" s="15"/>
      <c r="E44" s="15"/>
      <c r="F44" s="15"/>
      <c r="G44" s="15"/>
      <c r="H44" s="15"/>
      <c r="I44" s="15"/>
      <c r="J44" s="15"/>
    </row>
    <row r="45" spans="1:10">
      <c r="A45" s="15"/>
      <c r="B45" s="15"/>
      <c r="C45" s="15"/>
      <c r="D45" s="15"/>
      <c r="E45" s="15"/>
      <c r="F45" s="15"/>
      <c r="G45" s="15"/>
      <c r="H45" s="15"/>
      <c r="I45" s="15"/>
      <c r="J45" s="15"/>
    </row>
    <row r="46" spans="1:10">
      <c r="A46" s="15"/>
      <c r="B46" s="15"/>
      <c r="C46" s="15"/>
      <c r="D46" s="15"/>
      <c r="E46" s="15"/>
      <c r="F46" s="15"/>
      <c r="G46" s="15"/>
      <c r="H46" s="15"/>
      <c r="I46" s="15"/>
      <c r="J46" s="15"/>
    </row>
    <row r="47" spans="1:10">
      <c r="A47" s="15"/>
      <c r="B47" s="15"/>
      <c r="C47" s="15"/>
      <c r="D47" s="15"/>
      <c r="E47" s="15"/>
      <c r="F47" s="15"/>
      <c r="G47" s="15"/>
      <c r="H47" s="15"/>
      <c r="I47" s="15"/>
      <c r="J47" s="15"/>
    </row>
    <row r="48" spans="1:10">
      <c r="A48" s="15"/>
      <c r="B48" s="15"/>
      <c r="C48" s="15"/>
      <c r="D48" s="15"/>
      <c r="E48" s="15"/>
      <c r="F48" s="15"/>
      <c r="G48" s="15"/>
      <c r="H48" s="15"/>
      <c r="I48" s="15"/>
      <c r="J48" s="15"/>
    </row>
    <row r="49" spans="1:10">
      <c r="A49" s="15"/>
      <c r="B49" s="15"/>
      <c r="C49" s="15"/>
      <c r="D49" s="15"/>
      <c r="E49" s="15"/>
      <c r="F49" s="15"/>
      <c r="G49" s="15"/>
      <c r="H49" s="15"/>
      <c r="I49" s="15"/>
      <c r="J49" s="15"/>
    </row>
    <row r="50" spans="1:10">
      <c r="A50" s="15"/>
      <c r="B50" s="15"/>
      <c r="C50" s="15"/>
      <c r="D50" s="15"/>
      <c r="E50" s="15"/>
      <c r="F50" s="15"/>
      <c r="G50" s="15"/>
      <c r="H50" s="15"/>
      <c r="I50" s="15"/>
      <c r="J50" s="15"/>
    </row>
    <row r="51" spans="1:10">
      <c r="A51" s="15"/>
      <c r="B51" s="15"/>
      <c r="C51" s="15"/>
      <c r="D51" s="15"/>
      <c r="E51" s="15"/>
      <c r="F51" s="15"/>
      <c r="G51" s="15"/>
      <c r="H51" s="15"/>
      <c r="I51" s="15"/>
      <c r="J51" s="15"/>
    </row>
    <row r="52" spans="1:10">
      <c r="A52" s="15"/>
      <c r="B52" s="15"/>
      <c r="C52" s="15"/>
      <c r="D52" s="15"/>
      <c r="E52" s="15"/>
      <c r="F52" s="15"/>
      <c r="G52" s="15"/>
      <c r="H52" s="15"/>
      <c r="I52" s="15"/>
      <c r="J52" s="15"/>
    </row>
    <row r="53" spans="1:10">
      <c r="A53" s="15"/>
      <c r="B53" s="15"/>
      <c r="C53" s="15"/>
      <c r="D53" s="15"/>
      <c r="E53" s="15"/>
      <c r="F53" s="15"/>
      <c r="G53" s="15"/>
      <c r="H53" s="15"/>
      <c r="I53" s="15"/>
      <c r="J53" s="15"/>
    </row>
    <row r="54" spans="1:10">
      <c r="A54" s="15"/>
      <c r="B54" s="15"/>
      <c r="C54" s="15"/>
      <c r="D54" s="15"/>
      <c r="E54" s="15"/>
      <c r="F54" s="15"/>
      <c r="G54" s="15"/>
      <c r="H54" s="15"/>
      <c r="I54" s="15"/>
      <c r="J54" s="15"/>
    </row>
    <row r="55" spans="1:10">
      <c r="A55" s="15"/>
      <c r="B55" s="15"/>
      <c r="C55" s="15"/>
      <c r="D55" s="15"/>
      <c r="E55" s="15"/>
      <c r="F55" s="15"/>
      <c r="G55" s="15"/>
      <c r="H55" s="15"/>
      <c r="I55" s="15"/>
      <c r="J55" s="15"/>
    </row>
    <row r="56" spans="1:10">
      <c r="A56" s="15"/>
      <c r="B56" s="15"/>
      <c r="C56" s="15"/>
      <c r="D56" s="15"/>
      <c r="E56" s="15"/>
      <c r="F56" s="15"/>
      <c r="G56" s="15"/>
      <c r="H56" s="15"/>
      <c r="I56" s="15"/>
      <c r="J56" s="15"/>
    </row>
    <row r="57" spans="1:10">
      <c r="A57" s="15"/>
      <c r="B57" s="15"/>
      <c r="C57" s="15"/>
      <c r="D57" s="15"/>
      <c r="E57" s="15"/>
      <c r="F57" s="15"/>
      <c r="G57" s="15"/>
      <c r="H57" s="15"/>
      <c r="I57" s="15"/>
      <c r="J57" s="15"/>
    </row>
    <row r="58" spans="1:10">
      <c r="A58" s="15"/>
      <c r="B58" s="15"/>
      <c r="C58" s="15"/>
      <c r="D58" s="15"/>
      <c r="E58" s="15"/>
      <c r="F58" s="15"/>
      <c r="G58" s="15"/>
      <c r="H58" s="15"/>
      <c r="I58" s="15"/>
      <c r="J58" s="15"/>
    </row>
    <row r="59" spans="1:10">
      <c r="A59" s="15"/>
      <c r="B59" s="15"/>
      <c r="C59" s="15"/>
      <c r="D59" s="15"/>
      <c r="E59" s="15"/>
      <c r="F59" s="15"/>
      <c r="G59" s="15"/>
      <c r="H59" s="15"/>
      <c r="I59" s="15"/>
      <c r="J59" s="15"/>
    </row>
    <row r="60" spans="1:10">
      <c r="A60" s="15"/>
      <c r="B60" s="15"/>
      <c r="C60" s="15"/>
      <c r="D60" s="15"/>
      <c r="E60" s="15"/>
      <c r="F60" s="15"/>
      <c r="G60" s="15"/>
      <c r="H60" s="15"/>
      <c r="I60" s="15"/>
      <c r="J60" s="15"/>
    </row>
    <row r="61" spans="1:10">
      <c r="A61" s="15"/>
      <c r="B61" s="15"/>
      <c r="C61" s="15"/>
      <c r="D61" s="15"/>
      <c r="E61" s="15"/>
      <c r="F61" s="15"/>
      <c r="G61" s="15"/>
      <c r="H61" s="15"/>
      <c r="I61" s="15"/>
      <c r="J61" s="15"/>
    </row>
    <row r="62" spans="1:10">
      <c r="A62" s="15"/>
      <c r="B62" s="15"/>
      <c r="C62" s="15"/>
      <c r="D62" s="15"/>
      <c r="E62" s="15"/>
      <c r="F62" s="15"/>
      <c r="G62" s="15"/>
      <c r="H62" s="15"/>
      <c r="I62" s="15"/>
      <c r="J62" s="15"/>
    </row>
    <row r="63" spans="1:10">
      <c r="A63" s="15"/>
      <c r="B63" s="15"/>
      <c r="C63" s="15"/>
      <c r="D63" s="15"/>
      <c r="E63" s="15"/>
      <c r="F63" s="15"/>
      <c r="G63" s="15"/>
      <c r="H63" s="15"/>
      <c r="I63" s="15"/>
      <c r="J63" s="15"/>
    </row>
    <row r="64" spans="1:10">
      <c r="A64" s="15"/>
      <c r="B64" s="15"/>
      <c r="C64" s="15"/>
      <c r="D64" s="15"/>
      <c r="E64" s="15"/>
      <c r="F64" s="15"/>
      <c r="G64" s="15"/>
      <c r="H64" s="15"/>
      <c r="I64" s="15"/>
      <c r="J64" s="15"/>
    </row>
    <row r="65" spans="1:10">
      <c r="A65" s="15"/>
      <c r="B65" s="15"/>
      <c r="C65" s="15"/>
      <c r="D65" s="15"/>
      <c r="E65" s="15"/>
      <c r="F65" s="15"/>
      <c r="G65" s="15"/>
      <c r="H65" s="15"/>
      <c r="I65" s="15"/>
      <c r="J65" s="15"/>
    </row>
    <row r="66" spans="1:10">
      <c r="A66" s="15"/>
      <c r="B66" s="15"/>
      <c r="C66" s="15"/>
      <c r="D66" s="15"/>
      <c r="E66" s="15"/>
      <c r="F66" s="15"/>
      <c r="G66" s="15"/>
      <c r="H66" s="15"/>
      <c r="I66" s="15"/>
      <c r="J66" s="15"/>
    </row>
    <row r="67" spans="1:10">
      <c r="A67" s="15"/>
      <c r="B67" s="15"/>
      <c r="C67" s="15"/>
      <c r="D67" s="15"/>
      <c r="E67" s="15"/>
      <c r="F67" s="15"/>
      <c r="G67" s="15"/>
      <c r="H67" s="15"/>
      <c r="I67" s="15"/>
      <c r="J67" s="15"/>
    </row>
    <row r="68" spans="1:10">
      <c r="A68" s="15"/>
      <c r="B68" s="15"/>
      <c r="C68" s="15"/>
      <c r="D68" s="15"/>
      <c r="E68" s="15"/>
      <c r="F68" s="15"/>
      <c r="G68" s="15"/>
      <c r="H68" s="15"/>
      <c r="I68" s="15"/>
      <c r="J68" s="15"/>
    </row>
    <row r="69" spans="1:10">
      <c r="A69" s="15"/>
      <c r="B69" s="15"/>
      <c r="C69" s="15"/>
      <c r="D69" s="15"/>
      <c r="E69" s="15"/>
      <c r="F69" s="15"/>
      <c r="G69" s="15"/>
      <c r="H69" s="15"/>
      <c r="I69" s="15"/>
      <c r="J69" s="15"/>
    </row>
    <row r="70" spans="1:10">
      <c r="A70" s="15"/>
      <c r="B70" s="15"/>
      <c r="C70" s="15"/>
      <c r="D70" s="15"/>
      <c r="E70" s="15"/>
      <c r="F70" s="15"/>
      <c r="G70" s="15"/>
      <c r="H70" s="15"/>
      <c r="I70" s="15"/>
      <c r="J70" s="15"/>
    </row>
    <row r="71" spans="1:10">
      <c r="A71" s="15"/>
      <c r="B71" s="15"/>
      <c r="C71" s="15"/>
      <c r="D71" s="15"/>
      <c r="E71" s="15"/>
      <c r="F71" s="15"/>
      <c r="G71" s="15"/>
      <c r="H71" s="15"/>
      <c r="I71" s="15"/>
      <c r="J71" s="15"/>
    </row>
    <row r="72" spans="1:10">
      <c r="A72" s="15"/>
      <c r="B72" s="15"/>
      <c r="C72" s="15"/>
      <c r="D72" s="15"/>
      <c r="E72" s="15"/>
      <c r="F72" s="15"/>
      <c r="G72" s="15"/>
      <c r="H72" s="15"/>
      <c r="I72" s="15"/>
      <c r="J72" s="15"/>
    </row>
    <row r="73" spans="1:10">
      <c r="A73" s="15"/>
      <c r="B73" s="15"/>
      <c r="C73" s="15"/>
      <c r="D73" s="15"/>
      <c r="E73" s="15"/>
      <c r="F73" s="15"/>
      <c r="G73" s="15"/>
      <c r="H73" s="15"/>
      <c r="I73" s="15"/>
      <c r="J73" s="15"/>
    </row>
    <row r="74" spans="1:10">
      <c r="A74" s="15"/>
      <c r="B74" s="15"/>
      <c r="C74" s="15"/>
      <c r="D74" s="15"/>
      <c r="E74" s="15"/>
      <c r="F74" s="15"/>
      <c r="G74" s="15"/>
      <c r="H74" s="15"/>
      <c r="I74" s="15"/>
      <c r="J74" s="15"/>
    </row>
    <row r="75" spans="1:10">
      <c r="A75" s="15"/>
      <c r="B75" s="15"/>
      <c r="C75" s="15"/>
      <c r="D75" s="15"/>
      <c r="E75" s="15"/>
      <c r="F75" s="15"/>
      <c r="G75" s="15"/>
      <c r="H75" s="15"/>
      <c r="I75" s="15"/>
      <c r="J75" s="15"/>
    </row>
    <row r="76" spans="1:10">
      <c r="A76" s="15"/>
      <c r="B76" s="15"/>
      <c r="C76" s="15"/>
      <c r="D76" s="15"/>
      <c r="E76" s="15"/>
      <c r="F76" s="15"/>
      <c r="G76" s="15"/>
      <c r="H76" s="15"/>
      <c r="I76" s="15"/>
      <c r="J76" s="15"/>
    </row>
    <row r="77" spans="1:10">
      <c r="A77" s="15"/>
      <c r="B77" s="15"/>
      <c r="C77" s="15"/>
      <c r="D77" s="15"/>
      <c r="E77" s="15"/>
      <c r="F77" s="15"/>
      <c r="G77" s="15"/>
      <c r="H77" s="15"/>
      <c r="I77" s="15"/>
      <c r="J77" s="15"/>
    </row>
    <row r="78" spans="1:10">
      <c r="A78" s="15"/>
      <c r="B78" s="15"/>
      <c r="C78" s="15"/>
      <c r="D78" s="15"/>
      <c r="E78" s="15"/>
      <c r="F78" s="15"/>
      <c r="G78" s="15"/>
      <c r="H78" s="15"/>
      <c r="I78" s="15"/>
      <c r="J78" s="15"/>
    </row>
    <row r="79" spans="1:10">
      <c r="A79" s="15"/>
      <c r="B79" s="15"/>
      <c r="C79" s="15"/>
      <c r="D79" s="15"/>
      <c r="E79" s="15"/>
      <c r="F79" s="15"/>
      <c r="G79" s="15"/>
      <c r="H79" s="15"/>
      <c r="I79" s="15"/>
      <c r="J79" s="15"/>
    </row>
    <row r="80" spans="1:10">
      <c r="A80" s="15"/>
      <c r="B80" s="15"/>
      <c r="C80" s="15"/>
      <c r="D80" s="15"/>
      <c r="E80" s="15"/>
      <c r="F80" s="15"/>
      <c r="G80" s="15"/>
      <c r="H80" s="15"/>
      <c r="I80" s="15"/>
      <c r="J80" s="15"/>
    </row>
    <row r="81" spans="1:10">
      <c r="A81" s="15"/>
      <c r="B81" s="15"/>
      <c r="C81" s="15"/>
      <c r="D81" s="15"/>
      <c r="E81" s="15"/>
      <c r="F81" s="15"/>
      <c r="G81" s="15"/>
      <c r="H81" s="15"/>
      <c r="I81" s="15"/>
      <c r="J81" s="15"/>
    </row>
    <row r="82" spans="1:10">
      <c r="A82" s="15"/>
      <c r="B82" s="15"/>
      <c r="C82" s="15"/>
      <c r="D82" s="15"/>
      <c r="E82" s="15"/>
      <c r="F82" s="15"/>
      <c r="G82" s="15"/>
      <c r="H82" s="15"/>
      <c r="I82" s="15"/>
      <c r="J82" s="15"/>
    </row>
    <row r="83" spans="1:10">
      <c r="A83" s="15"/>
      <c r="B83" s="15"/>
      <c r="C83" s="15"/>
      <c r="D83" s="15"/>
      <c r="E83" s="15"/>
      <c r="F83" s="15"/>
      <c r="G83" s="15"/>
      <c r="H83" s="15"/>
      <c r="I83" s="15"/>
      <c r="J83" s="15"/>
    </row>
    <row r="84" spans="1:10">
      <c r="A84" s="15"/>
      <c r="B84" s="15"/>
      <c r="C84" s="15"/>
      <c r="D84" s="15"/>
      <c r="E84" s="15"/>
      <c r="F84" s="15"/>
      <c r="G84" s="15"/>
      <c r="H84" s="15"/>
      <c r="I84" s="15"/>
      <c r="J84" s="15"/>
    </row>
    <row r="85" spans="1:10">
      <c r="A85" s="15"/>
      <c r="B85" s="15"/>
      <c r="C85" s="15"/>
      <c r="D85" s="15"/>
      <c r="E85" s="15"/>
      <c r="F85" s="15"/>
      <c r="G85" s="15"/>
      <c r="H85" s="15"/>
      <c r="I85" s="15"/>
      <c r="J85" s="15"/>
    </row>
    <row r="86" spans="1:10">
      <c r="A86" s="15"/>
      <c r="B86" s="15"/>
      <c r="C86" s="15"/>
      <c r="D86" s="15"/>
      <c r="E86" s="15"/>
      <c r="F86" s="15"/>
      <c r="G86" s="15"/>
      <c r="H86" s="15"/>
      <c r="I86" s="15"/>
      <c r="J86" s="15"/>
    </row>
    <row r="87" spans="1:10">
      <c r="A87" s="15"/>
      <c r="B87" s="15"/>
      <c r="C87" s="15"/>
      <c r="D87" s="15"/>
      <c r="E87" s="15"/>
      <c r="F87" s="15"/>
      <c r="G87" s="15"/>
      <c r="H87" s="15"/>
      <c r="I87" s="15"/>
      <c r="J87" s="15"/>
    </row>
    <row r="88" spans="1:10">
      <c r="A88" s="15"/>
      <c r="B88" s="15"/>
      <c r="C88" s="15"/>
      <c r="D88" s="15"/>
      <c r="E88" s="15"/>
      <c r="F88" s="15"/>
      <c r="G88" s="15"/>
      <c r="H88" s="15"/>
      <c r="I88" s="15"/>
      <c r="J88" s="15"/>
    </row>
    <row r="89" spans="1:10">
      <c r="A89" s="15"/>
      <c r="B89" s="15"/>
      <c r="C89" s="15"/>
      <c r="D89" s="15"/>
      <c r="E89" s="15"/>
      <c r="F89" s="15"/>
      <c r="G89" s="15"/>
      <c r="H89" s="15"/>
      <c r="I89" s="15"/>
      <c r="J89" s="15"/>
    </row>
    <row r="90" spans="1:10">
      <c r="A90" s="15"/>
      <c r="B90" s="15"/>
      <c r="C90" s="15"/>
      <c r="D90" s="15"/>
      <c r="E90" s="15"/>
      <c r="F90" s="15"/>
      <c r="G90" s="15"/>
      <c r="H90" s="15"/>
      <c r="I90" s="15"/>
      <c r="J90" s="15"/>
    </row>
    <row r="91" spans="1:10">
      <c r="A91" s="15"/>
      <c r="B91" s="15"/>
      <c r="C91" s="15"/>
      <c r="D91" s="15"/>
      <c r="E91" s="15"/>
      <c r="F91" s="15"/>
      <c r="G91" s="15"/>
      <c r="H91" s="15"/>
      <c r="I91" s="15"/>
      <c r="J91" s="15"/>
    </row>
    <row r="92" spans="1:10">
      <c r="A92" s="15"/>
      <c r="B92" s="15"/>
      <c r="C92" s="15"/>
      <c r="D92" s="15"/>
      <c r="E92" s="15"/>
      <c r="F92" s="15"/>
      <c r="G92" s="15"/>
      <c r="H92" s="15"/>
      <c r="I92" s="15"/>
      <c r="J92" s="15"/>
    </row>
    <row r="93" spans="1:10">
      <c r="A93" s="15"/>
      <c r="B93" s="15"/>
      <c r="C93" s="15"/>
      <c r="D93" s="15"/>
      <c r="E93" s="15"/>
      <c r="F93" s="15"/>
      <c r="G93" s="15"/>
      <c r="H93" s="15"/>
      <c r="I93" s="15"/>
      <c r="J93" s="15"/>
    </row>
    <row r="94" spans="1:10">
      <c r="A94" s="15"/>
      <c r="B94" s="15"/>
      <c r="C94" s="15"/>
      <c r="D94" s="15"/>
      <c r="E94" s="15"/>
      <c r="F94" s="15"/>
      <c r="G94" s="15"/>
      <c r="H94" s="15"/>
      <c r="I94" s="15"/>
      <c r="J94" s="15"/>
    </row>
    <row r="95" spans="1:10">
      <c r="A95" s="15"/>
      <c r="B95" s="15"/>
      <c r="C95" s="15"/>
      <c r="D95" s="15"/>
      <c r="E95" s="15"/>
      <c r="F95" s="15"/>
      <c r="G95" s="15"/>
      <c r="H95" s="15"/>
      <c r="I95" s="15"/>
      <c r="J95" s="15"/>
    </row>
    <row r="96" spans="1:10">
      <c r="A96" s="15"/>
      <c r="B96" s="15"/>
      <c r="C96" s="15"/>
      <c r="D96" s="15"/>
      <c r="E96" s="15"/>
      <c r="F96" s="15"/>
      <c r="G96" s="15"/>
      <c r="H96" s="15"/>
      <c r="I96" s="15"/>
      <c r="J96" s="15"/>
    </row>
    <row r="97" spans="1:10">
      <c r="A97" s="15"/>
      <c r="B97" s="15"/>
      <c r="C97" s="15"/>
      <c r="D97" s="15"/>
      <c r="E97" s="15"/>
      <c r="F97" s="15"/>
      <c r="G97" s="15"/>
      <c r="H97" s="15"/>
      <c r="I97" s="15"/>
      <c r="J97" s="15"/>
    </row>
    <row r="98" spans="1:10">
      <c r="A98" s="15"/>
      <c r="B98" s="15"/>
      <c r="C98" s="15"/>
      <c r="D98" s="15"/>
      <c r="E98" s="15"/>
      <c r="F98" s="15"/>
      <c r="G98" s="15"/>
      <c r="H98" s="15"/>
      <c r="I98" s="15"/>
      <c r="J98" s="15"/>
    </row>
    <row r="99" spans="1:10">
      <c r="A99" s="15"/>
      <c r="B99" s="15"/>
      <c r="C99" s="15"/>
      <c r="D99" s="15"/>
      <c r="E99" s="15"/>
      <c r="F99" s="15"/>
      <c r="G99" s="15"/>
      <c r="H99" s="15"/>
      <c r="I99" s="15"/>
      <c r="J99" s="15"/>
    </row>
    <row r="100" spans="1:10">
      <c r="A100" s="15"/>
      <c r="B100" s="15"/>
      <c r="C100" s="15"/>
      <c r="D100" s="15"/>
      <c r="E100" s="15"/>
      <c r="F100" s="15"/>
      <c r="G100" s="15"/>
      <c r="H100" s="15"/>
      <c r="I100" s="15"/>
      <c r="J100" s="15"/>
    </row>
    <row r="101" spans="1:10">
      <c r="A101" s="15"/>
      <c r="B101" s="15"/>
      <c r="C101" s="15"/>
      <c r="D101" s="15"/>
      <c r="E101" s="15"/>
      <c r="F101" s="15"/>
      <c r="G101" s="15"/>
      <c r="H101" s="15"/>
      <c r="I101" s="15"/>
      <c r="J101" s="15"/>
    </row>
    <row r="102" spans="1:10">
      <c r="A102" s="15"/>
      <c r="B102" s="15"/>
      <c r="C102" s="15"/>
      <c r="D102" s="15"/>
      <c r="E102" s="15"/>
      <c r="F102" s="15"/>
      <c r="G102" s="15"/>
      <c r="H102" s="15"/>
      <c r="I102" s="15"/>
      <c r="J102" s="15"/>
    </row>
    <row r="103" spans="1:10">
      <c r="A103" s="15"/>
      <c r="B103" s="15"/>
      <c r="C103" s="15"/>
      <c r="D103" s="15"/>
      <c r="E103" s="15"/>
      <c r="F103" s="15"/>
      <c r="G103" s="15"/>
      <c r="H103" s="15"/>
      <c r="I103" s="15"/>
      <c r="J103" s="15"/>
    </row>
    <row r="104" spans="1:10">
      <c r="A104" s="15"/>
      <c r="B104" s="15"/>
      <c r="C104" s="15"/>
      <c r="D104" s="15"/>
      <c r="E104" s="15"/>
      <c r="F104" s="15"/>
      <c r="G104" s="15"/>
      <c r="H104" s="15"/>
      <c r="I104" s="15"/>
      <c r="J104" s="15"/>
    </row>
    <row r="105" spans="1:10">
      <c r="A105" s="15"/>
      <c r="B105" s="15"/>
      <c r="C105" s="15"/>
      <c r="D105" s="15"/>
      <c r="E105" s="15"/>
      <c r="F105" s="15"/>
      <c r="G105" s="15"/>
      <c r="H105" s="15"/>
      <c r="I105" s="15"/>
      <c r="J105" s="15"/>
    </row>
    <row r="106" spans="1:10">
      <c r="A106" s="15"/>
      <c r="B106" s="15"/>
      <c r="C106" s="15"/>
      <c r="D106" s="15"/>
      <c r="E106" s="15"/>
      <c r="F106" s="15"/>
      <c r="G106" s="15"/>
      <c r="H106" s="15"/>
      <c r="I106" s="15"/>
      <c r="J106" s="15"/>
    </row>
    <row r="107" spans="1:10">
      <c r="A107" s="15"/>
      <c r="B107" s="15"/>
      <c r="C107" s="15"/>
      <c r="D107" s="15"/>
      <c r="E107" s="15"/>
      <c r="F107" s="15"/>
      <c r="G107" s="15"/>
      <c r="H107" s="15"/>
      <c r="I107" s="15"/>
      <c r="J107" s="15"/>
    </row>
    <row r="108" spans="1:10">
      <c r="A108" s="15"/>
      <c r="B108" s="15"/>
      <c r="C108" s="15"/>
      <c r="D108" s="15"/>
      <c r="E108" s="15"/>
      <c r="F108" s="15"/>
      <c r="G108" s="15"/>
      <c r="H108" s="15"/>
      <c r="I108" s="15"/>
      <c r="J108" s="15"/>
    </row>
    <row r="109" spans="1:10">
      <c r="A109" s="15"/>
      <c r="B109" s="15"/>
      <c r="C109" s="15"/>
      <c r="D109" s="15"/>
      <c r="E109" s="15"/>
      <c r="F109" s="15"/>
      <c r="G109" s="15"/>
      <c r="H109" s="15"/>
      <c r="I109" s="15"/>
      <c r="J109" s="15"/>
    </row>
    <row r="110" spans="1:10">
      <c r="A110" s="15"/>
      <c r="B110" s="15"/>
      <c r="C110" s="15"/>
      <c r="D110" s="15"/>
      <c r="E110" s="15"/>
      <c r="F110" s="15"/>
      <c r="G110" s="15"/>
      <c r="H110" s="15"/>
      <c r="I110" s="15"/>
      <c r="J110" s="15"/>
    </row>
    <row r="111" spans="1:10">
      <c r="A111" s="15"/>
      <c r="B111" s="15"/>
      <c r="C111" s="15"/>
      <c r="D111" s="15"/>
      <c r="E111" s="15"/>
      <c r="F111" s="15"/>
      <c r="G111" s="15"/>
      <c r="H111" s="15"/>
      <c r="I111" s="15"/>
      <c r="J111" s="15"/>
    </row>
    <row r="112" spans="1:10">
      <c r="A112" s="15"/>
      <c r="B112" s="15"/>
      <c r="C112" s="15"/>
      <c r="D112" s="15"/>
      <c r="E112" s="15"/>
      <c r="F112" s="15"/>
      <c r="G112" s="15"/>
      <c r="H112" s="15"/>
      <c r="I112" s="15"/>
      <c r="J112" s="15"/>
    </row>
    <row r="113" spans="1:10">
      <c r="A113" s="15"/>
      <c r="B113" s="15"/>
      <c r="C113" s="15"/>
      <c r="D113" s="15"/>
      <c r="E113" s="15"/>
      <c r="F113" s="15"/>
      <c r="G113" s="15"/>
      <c r="H113" s="15"/>
      <c r="I113" s="15"/>
      <c r="J113" s="15"/>
    </row>
    <row r="114" spans="1:10">
      <c r="A114" s="15"/>
      <c r="B114" s="15"/>
      <c r="C114" s="15"/>
      <c r="D114" s="15"/>
      <c r="E114" s="15"/>
      <c r="F114" s="15"/>
      <c r="G114" s="15"/>
      <c r="H114" s="15"/>
      <c r="I114" s="15"/>
      <c r="J114" s="15"/>
    </row>
    <row r="115" spans="1:10">
      <c r="A115" s="15"/>
      <c r="B115" s="15"/>
      <c r="C115" s="15"/>
      <c r="D115" s="15"/>
      <c r="E115" s="15"/>
      <c r="F115" s="15"/>
      <c r="G115" s="15"/>
      <c r="H115" s="15"/>
      <c r="I115" s="15"/>
      <c r="J115" s="15"/>
    </row>
    <row r="116" spans="1:10">
      <c r="A116" s="15"/>
      <c r="B116" s="15"/>
      <c r="C116" s="15"/>
      <c r="D116" s="15"/>
      <c r="E116" s="15"/>
      <c r="F116" s="15"/>
      <c r="G116" s="15"/>
      <c r="H116" s="15"/>
      <c r="I116" s="15"/>
      <c r="J116" s="15"/>
    </row>
    <row r="117" spans="1:10">
      <c r="A117" s="15"/>
      <c r="B117" s="15"/>
      <c r="C117" s="15"/>
      <c r="D117" s="15"/>
      <c r="E117" s="15"/>
      <c r="F117" s="15"/>
      <c r="G117" s="15"/>
      <c r="H117" s="15"/>
      <c r="I117" s="15"/>
      <c r="J117" s="15"/>
    </row>
    <row r="118" spans="1:10">
      <c r="A118" s="15"/>
      <c r="B118" s="15"/>
      <c r="C118" s="15"/>
      <c r="D118" s="15"/>
      <c r="E118" s="15"/>
      <c r="F118" s="15"/>
      <c r="G118" s="15"/>
      <c r="H118" s="15"/>
      <c r="I118" s="15"/>
      <c r="J118" s="15"/>
    </row>
    <row r="119" spans="1:10">
      <c r="A119" s="15"/>
      <c r="B119" s="15"/>
      <c r="C119" s="15"/>
      <c r="D119" s="15"/>
      <c r="E119" s="15"/>
      <c r="F119" s="15"/>
      <c r="G119" s="15"/>
      <c r="H119" s="15"/>
      <c r="I119" s="15"/>
      <c r="J119" s="15"/>
    </row>
    <row r="120" spans="1:10">
      <c r="A120" s="15"/>
      <c r="B120" s="15"/>
      <c r="C120" s="15"/>
      <c r="D120" s="15"/>
      <c r="E120" s="15"/>
      <c r="F120" s="15"/>
      <c r="G120" s="15"/>
      <c r="H120" s="15"/>
      <c r="I120" s="15"/>
      <c r="J120" s="15"/>
    </row>
    <row r="121" spans="1:10">
      <c r="A121" s="15"/>
      <c r="B121" s="15"/>
      <c r="C121" s="15"/>
      <c r="D121" s="15"/>
      <c r="E121" s="15"/>
      <c r="F121" s="15"/>
      <c r="G121" s="15"/>
      <c r="H121" s="15"/>
      <c r="I121" s="15"/>
      <c r="J121" s="15"/>
    </row>
    <row r="122" spans="1:10">
      <c r="A122" s="15"/>
      <c r="B122" s="15"/>
      <c r="C122" s="15"/>
      <c r="D122" s="15"/>
      <c r="E122" s="15"/>
      <c r="F122" s="15"/>
      <c r="G122" s="15"/>
      <c r="H122" s="15"/>
      <c r="I122" s="15"/>
      <c r="J122" s="15"/>
    </row>
    <row r="123" spans="1:10">
      <c r="A123" s="15"/>
      <c r="B123" s="15"/>
      <c r="C123" s="15"/>
      <c r="D123" s="15"/>
      <c r="E123" s="15"/>
      <c r="F123" s="15"/>
      <c r="G123" s="15"/>
      <c r="H123" s="15"/>
      <c r="I123" s="15"/>
      <c r="J123" s="15"/>
    </row>
    <row r="124" spans="1:10">
      <c r="A124" s="15"/>
      <c r="B124" s="15"/>
      <c r="C124" s="15"/>
      <c r="D124" s="15"/>
      <c r="E124" s="15"/>
      <c r="F124" s="15"/>
      <c r="G124" s="15"/>
      <c r="H124" s="15"/>
      <c r="I124" s="15"/>
      <c r="J124" s="15"/>
    </row>
    <row r="125" spans="1:10">
      <c r="A125" s="15"/>
      <c r="B125" s="15"/>
      <c r="C125" s="15"/>
      <c r="D125" s="15"/>
      <c r="E125" s="15"/>
      <c r="F125" s="15"/>
      <c r="G125" s="15"/>
      <c r="H125" s="15"/>
      <c r="I125" s="15"/>
      <c r="J125" s="15"/>
    </row>
    <row r="126" spans="1:10">
      <c r="A126" s="15"/>
      <c r="B126" s="15"/>
      <c r="C126" s="15"/>
      <c r="D126" s="15"/>
      <c r="E126" s="15"/>
      <c r="F126" s="15"/>
      <c r="G126" s="15"/>
      <c r="H126" s="15"/>
      <c r="I126" s="15"/>
      <c r="J126" s="15"/>
    </row>
    <row r="127" spans="1:10">
      <c r="A127" s="15"/>
      <c r="B127" s="15"/>
      <c r="C127" s="15"/>
      <c r="D127" s="15"/>
      <c r="E127" s="15"/>
      <c r="F127" s="15"/>
      <c r="G127" s="15"/>
      <c r="H127" s="15"/>
      <c r="I127" s="15"/>
      <c r="J127" s="15"/>
    </row>
    <row r="128" spans="1:10">
      <c r="A128" s="15"/>
      <c r="B128" s="15"/>
      <c r="C128" s="15"/>
      <c r="D128" s="15"/>
      <c r="E128" s="15"/>
      <c r="F128" s="15"/>
      <c r="G128" s="15"/>
      <c r="H128" s="15"/>
      <c r="I128" s="15"/>
      <c r="J128" s="15"/>
    </row>
    <row r="129" spans="1:10">
      <c r="A129" s="15"/>
      <c r="B129" s="15"/>
      <c r="C129" s="15"/>
      <c r="D129" s="15"/>
      <c r="E129" s="15"/>
      <c r="F129" s="15"/>
      <c r="G129" s="15"/>
      <c r="H129" s="15"/>
      <c r="I129" s="15"/>
      <c r="J129" s="15"/>
    </row>
    <row r="130" spans="1:10">
      <c r="A130" s="15"/>
      <c r="B130" s="15"/>
      <c r="C130" s="15"/>
      <c r="D130" s="15"/>
      <c r="E130" s="15"/>
      <c r="F130" s="15"/>
      <c r="G130" s="15"/>
      <c r="H130" s="15"/>
      <c r="I130" s="15"/>
      <c r="J130" s="15"/>
    </row>
    <row r="131" spans="1:10">
      <c r="A131" s="15"/>
      <c r="B131" s="15"/>
      <c r="C131" s="15"/>
      <c r="D131" s="15"/>
      <c r="E131" s="15"/>
      <c r="F131" s="15"/>
      <c r="G131" s="15"/>
      <c r="H131" s="15"/>
      <c r="I131" s="15"/>
      <c r="J131" s="15"/>
    </row>
    <row r="132" spans="1:10">
      <c r="A132" s="15"/>
      <c r="B132" s="15"/>
      <c r="C132" s="15"/>
      <c r="D132" s="15"/>
      <c r="E132" s="15"/>
      <c r="F132" s="15"/>
      <c r="G132" s="15"/>
      <c r="H132" s="15"/>
      <c r="I132" s="15"/>
      <c r="J132" s="15"/>
    </row>
    <row r="133" spans="1:10">
      <c r="A133" s="15"/>
      <c r="B133" s="15"/>
      <c r="C133" s="15"/>
      <c r="D133" s="15"/>
      <c r="E133" s="15"/>
      <c r="F133" s="15"/>
      <c r="G133" s="15"/>
      <c r="H133" s="15"/>
      <c r="I133" s="15"/>
      <c r="J133" s="15"/>
    </row>
    <row r="134" spans="1:10">
      <c r="A134" s="15"/>
      <c r="B134" s="15"/>
      <c r="C134" s="15"/>
      <c r="D134" s="15"/>
      <c r="E134" s="15"/>
      <c r="F134" s="15"/>
      <c r="G134" s="15"/>
      <c r="H134" s="15"/>
      <c r="I134" s="15"/>
      <c r="J134" s="15"/>
    </row>
    <row r="135" spans="1:10">
      <c r="A135" s="15"/>
      <c r="B135" s="15"/>
      <c r="C135" s="15"/>
      <c r="D135" s="15"/>
      <c r="E135" s="15"/>
      <c r="F135" s="15"/>
      <c r="G135" s="15"/>
      <c r="H135" s="15"/>
      <c r="I135" s="15"/>
      <c r="J135" s="15"/>
    </row>
    <row r="136" spans="1:10">
      <c r="A136" s="15"/>
      <c r="B136" s="15"/>
      <c r="C136" s="15"/>
      <c r="D136" s="15"/>
      <c r="E136" s="15"/>
      <c r="F136" s="15"/>
      <c r="G136" s="15"/>
      <c r="H136" s="15"/>
      <c r="I136" s="15"/>
      <c r="J136" s="15"/>
    </row>
    <row r="137" spans="1:10">
      <c r="A137" s="15"/>
      <c r="B137" s="15"/>
      <c r="C137" s="15"/>
      <c r="D137" s="15"/>
      <c r="E137" s="15"/>
      <c r="F137" s="15"/>
      <c r="G137" s="15"/>
      <c r="H137" s="15"/>
      <c r="I137" s="15"/>
      <c r="J137" s="15"/>
    </row>
    <row r="138" spans="1:10">
      <c r="A138" s="15"/>
      <c r="B138" s="15"/>
      <c r="C138" s="15"/>
      <c r="D138" s="15"/>
      <c r="E138" s="15"/>
      <c r="F138" s="15"/>
      <c r="G138" s="15"/>
      <c r="H138" s="15"/>
      <c r="I138" s="15"/>
      <c r="J138" s="15"/>
    </row>
    <row r="139" spans="1:10">
      <c r="A139" s="15"/>
      <c r="B139" s="15"/>
      <c r="C139" s="15"/>
      <c r="D139" s="15"/>
      <c r="E139" s="15"/>
      <c r="F139" s="15"/>
      <c r="G139" s="15"/>
      <c r="H139" s="15"/>
      <c r="I139" s="15"/>
      <c r="J139" s="15"/>
    </row>
    <row r="140" spans="1:10">
      <c r="A140" s="15"/>
      <c r="B140" s="15"/>
      <c r="C140" s="15"/>
      <c r="D140" s="15"/>
      <c r="E140" s="15"/>
      <c r="F140" s="15"/>
      <c r="G140" s="15"/>
      <c r="H140" s="15"/>
      <c r="I140" s="15"/>
      <c r="J140" s="15"/>
    </row>
    <row r="141" spans="1:10">
      <c r="A141" s="15"/>
      <c r="B141" s="15"/>
      <c r="C141" s="15"/>
      <c r="D141" s="15"/>
      <c r="E141" s="15"/>
      <c r="F141" s="15"/>
      <c r="G141" s="15"/>
      <c r="H141" s="15"/>
      <c r="I141" s="15"/>
      <c r="J141" s="15"/>
    </row>
    <row r="142" spans="1:10">
      <c r="A142" s="15"/>
      <c r="B142" s="15"/>
      <c r="C142" s="15"/>
      <c r="D142" s="15"/>
      <c r="E142" s="15"/>
      <c r="F142" s="15"/>
      <c r="G142" s="15"/>
      <c r="H142" s="15"/>
      <c r="I142" s="15"/>
      <c r="J142" s="15"/>
    </row>
    <row r="143" spans="1:10">
      <c r="A143" s="15"/>
      <c r="B143" s="15"/>
      <c r="C143" s="15"/>
      <c r="D143" s="15"/>
      <c r="E143" s="15"/>
      <c r="F143" s="15"/>
      <c r="G143" s="15"/>
      <c r="H143" s="15"/>
      <c r="I143" s="15"/>
      <c r="J143" s="15"/>
    </row>
    <row r="144" spans="1:10">
      <c r="A144" s="15"/>
      <c r="B144" s="15"/>
      <c r="C144" s="15"/>
      <c r="D144" s="15"/>
      <c r="E144" s="15"/>
      <c r="F144" s="15"/>
      <c r="G144" s="15"/>
      <c r="H144" s="15"/>
      <c r="I144" s="15"/>
      <c r="J144" s="15"/>
    </row>
    <row r="145" spans="1:10">
      <c r="A145" s="15"/>
      <c r="B145" s="15"/>
      <c r="C145" s="15"/>
      <c r="D145" s="15"/>
      <c r="E145" s="15"/>
      <c r="F145" s="15"/>
      <c r="G145" s="15"/>
      <c r="H145" s="15"/>
      <c r="I145" s="15"/>
      <c r="J145" s="15"/>
    </row>
    <row r="146" spans="1:10">
      <c r="A146" s="15"/>
      <c r="B146" s="15"/>
      <c r="C146" s="15"/>
      <c r="D146" s="15"/>
      <c r="E146" s="15"/>
      <c r="F146" s="15"/>
      <c r="G146" s="15"/>
      <c r="H146" s="15"/>
      <c r="I146" s="15"/>
      <c r="J146" s="15"/>
    </row>
    <row r="147" spans="1:10">
      <c r="A147" s="15"/>
      <c r="B147" s="15"/>
      <c r="C147" s="15"/>
      <c r="D147" s="15"/>
      <c r="E147" s="15"/>
      <c r="F147" s="15"/>
      <c r="G147" s="15"/>
      <c r="H147" s="15"/>
      <c r="I147" s="15"/>
      <c r="J147" s="15"/>
    </row>
    <row r="148" spans="1:10">
      <c r="A148" s="15"/>
      <c r="B148" s="15"/>
      <c r="C148" s="15"/>
      <c r="D148" s="15"/>
      <c r="E148" s="15"/>
      <c r="F148" s="15"/>
      <c r="G148" s="15"/>
      <c r="H148" s="15"/>
      <c r="I148" s="15"/>
      <c r="J148" s="15"/>
    </row>
    <row r="149" spans="1:10">
      <c r="A149" s="15"/>
      <c r="B149" s="15"/>
      <c r="C149" s="15"/>
      <c r="D149" s="15"/>
      <c r="E149" s="15"/>
      <c r="F149" s="15"/>
      <c r="G149" s="15"/>
      <c r="H149" s="15"/>
      <c r="I149" s="15"/>
      <c r="J149" s="15"/>
    </row>
    <row r="150" spans="1:10">
      <c r="A150" s="15"/>
      <c r="B150" s="15"/>
      <c r="C150" s="15"/>
      <c r="D150" s="15"/>
      <c r="E150" s="15"/>
      <c r="F150" s="15"/>
      <c r="G150" s="15"/>
      <c r="H150" s="15"/>
      <c r="I150" s="15"/>
      <c r="J150" s="15"/>
    </row>
    <row r="151" spans="1:10">
      <c r="A151" s="15"/>
      <c r="B151" s="15"/>
      <c r="C151" s="15"/>
      <c r="D151" s="15"/>
      <c r="E151" s="15"/>
      <c r="F151" s="15"/>
      <c r="G151" s="15"/>
      <c r="H151" s="15"/>
      <c r="I151" s="15"/>
      <c r="J151" s="15"/>
    </row>
    <row r="152" spans="1:10">
      <c r="A152" s="15"/>
      <c r="B152" s="15"/>
      <c r="C152" s="15"/>
      <c r="D152" s="15"/>
      <c r="E152" s="15"/>
      <c r="F152" s="15"/>
      <c r="G152" s="15"/>
      <c r="H152" s="15"/>
      <c r="I152" s="15"/>
      <c r="J152" s="15"/>
    </row>
    <row r="153" spans="1:10">
      <c r="A153" s="15"/>
      <c r="B153" s="15"/>
      <c r="C153" s="15"/>
      <c r="D153" s="15"/>
      <c r="E153" s="15"/>
      <c r="F153" s="15"/>
      <c r="G153" s="15"/>
      <c r="H153" s="15"/>
      <c r="I153" s="15"/>
      <c r="J153" s="15"/>
    </row>
    <row r="154" spans="1:10">
      <c r="A154" s="15"/>
      <c r="B154" s="15"/>
      <c r="C154" s="15"/>
      <c r="D154" s="15"/>
      <c r="E154" s="15"/>
      <c r="F154" s="15"/>
      <c r="G154" s="15"/>
      <c r="H154" s="15"/>
      <c r="I154" s="15"/>
      <c r="J154" s="15"/>
    </row>
    <row r="155" spans="1:10">
      <c r="A155" s="15"/>
      <c r="B155" s="15"/>
      <c r="C155" s="15"/>
      <c r="D155" s="15"/>
      <c r="E155" s="15"/>
      <c r="F155" s="15"/>
      <c r="G155" s="15"/>
      <c r="H155" s="15"/>
      <c r="I155" s="15"/>
      <c r="J155" s="15"/>
    </row>
    <row r="156" spans="1:10">
      <c r="A156" s="15"/>
      <c r="B156" s="15"/>
      <c r="C156" s="15"/>
      <c r="D156" s="15"/>
      <c r="E156" s="15"/>
      <c r="F156" s="15"/>
      <c r="G156" s="15"/>
      <c r="H156" s="15"/>
      <c r="I156" s="15"/>
      <c r="J156" s="15"/>
    </row>
    <row r="157" spans="1:10">
      <c r="A157" s="15"/>
      <c r="B157" s="15"/>
      <c r="C157" s="15"/>
      <c r="D157" s="15"/>
      <c r="E157" s="15"/>
      <c r="F157" s="15"/>
      <c r="G157" s="15"/>
      <c r="H157" s="15"/>
      <c r="I157" s="15"/>
      <c r="J157" s="15"/>
    </row>
    <row r="158" spans="1:10">
      <c r="A158" s="15"/>
      <c r="B158" s="15"/>
      <c r="C158" s="15"/>
      <c r="D158" s="15"/>
      <c r="E158" s="15"/>
      <c r="F158" s="15"/>
      <c r="G158" s="15"/>
      <c r="H158" s="15"/>
      <c r="I158" s="15"/>
      <c r="J158" s="15"/>
    </row>
    <row r="159" spans="1:10">
      <c r="A159" s="15"/>
      <c r="B159" s="15"/>
      <c r="C159" s="15"/>
      <c r="D159" s="15"/>
      <c r="E159" s="15"/>
      <c r="F159" s="15"/>
      <c r="G159" s="15"/>
      <c r="H159" s="15"/>
      <c r="I159" s="15"/>
      <c r="J159" s="15"/>
    </row>
    <row r="160" spans="1:10">
      <c r="A160" s="15"/>
      <c r="B160" s="15"/>
      <c r="C160" s="15"/>
      <c r="D160" s="15"/>
      <c r="E160" s="15"/>
      <c r="F160" s="15"/>
      <c r="G160" s="15"/>
      <c r="H160" s="15"/>
      <c r="I160" s="15"/>
      <c r="J160" s="15"/>
    </row>
    <row r="161" spans="1:10">
      <c r="A161" s="15"/>
      <c r="B161" s="15"/>
      <c r="C161" s="15"/>
      <c r="D161" s="15"/>
      <c r="E161" s="15"/>
      <c r="F161" s="15"/>
      <c r="G161" s="15"/>
      <c r="H161" s="15"/>
      <c r="I161" s="15"/>
      <c r="J161" s="15"/>
    </row>
    <row r="162" spans="1:10">
      <c r="A162" s="15"/>
      <c r="B162" s="15"/>
      <c r="C162" s="15"/>
      <c r="D162" s="15"/>
      <c r="E162" s="15"/>
      <c r="F162" s="15"/>
      <c r="G162" s="15"/>
      <c r="H162" s="15"/>
      <c r="I162" s="15"/>
      <c r="J162" s="15"/>
    </row>
    <row r="163" spans="1:10">
      <c r="A163" s="15"/>
      <c r="B163" s="15"/>
      <c r="C163" s="15"/>
      <c r="D163" s="15"/>
      <c r="E163" s="15"/>
      <c r="F163" s="15"/>
      <c r="G163" s="15"/>
      <c r="H163" s="15"/>
      <c r="I163" s="15"/>
      <c r="J163" s="15"/>
    </row>
    <row r="164" spans="1:10">
      <c r="A164" s="15"/>
      <c r="B164" s="15"/>
      <c r="C164" s="15"/>
      <c r="D164" s="15"/>
      <c r="E164" s="15"/>
      <c r="F164" s="15"/>
      <c r="G164" s="15"/>
      <c r="H164" s="15"/>
      <c r="I164" s="15"/>
      <c r="J164" s="15"/>
    </row>
    <row r="165" spans="1:10">
      <c r="A165" s="15"/>
      <c r="B165" s="15"/>
      <c r="C165" s="15"/>
      <c r="D165" s="15"/>
      <c r="E165" s="15"/>
      <c r="F165" s="15"/>
      <c r="G165" s="15"/>
      <c r="H165" s="15"/>
      <c r="I165" s="15"/>
      <c r="J165" s="15"/>
    </row>
    <row r="166" spans="1:10">
      <c r="A166" s="15"/>
      <c r="B166" s="15"/>
      <c r="C166" s="15"/>
      <c r="D166" s="15"/>
      <c r="E166" s="15"/>
      <c r="F166" s="15"/>
      <c r="G166" s="15"/>
      <c r="H166" s="15"/>
      <c r="I166" s="15"/>
      <c r="J166" s="15"/>
    </row>
    <row r="167" spans="1:10">
      <c r="A167" s="15"/>
      <c r="B167" s="15"/>
      <c r="C167" s="15"/>
      <c r="D167" s="15"/>
      <c r="E167" s="15"/>
      <c r="F167" s="15"/>
      <c r="G167" s="15"/>
      <c r="H167" s="15"/>
      <c r="I167" s="15"/>
      <c r="J167" s="15"/>
    </row>
    <row r="168" spans="1:10">
      <c r="A168" s="15"/>
      <c r="B168" s="15"/>
      <c r="C168" s="15"/>
      <c r="D168" s="15"/>
      <c r="E168" s="15"/>
      <c r="F168" s="15"/>
      <c r="G168" s="15"/>
      <c r="H168" s="15"/>
      <c r="I168" s="15"/>
      <c r="J168" s="15"/>
    </row>
    <row r="169" spans="1:10">
      <c r="A169" s="15"/>
      <c r="B169" s="15"/>
      <c r="C169" s="15"/>
      <c r="D169" s="15"/>
      <c r="E169" s="15"/>
      <c r="F169" s="15"/>
      <c r="G169" s="15"/>
      <c r="H169" s="15"/>
      <c r="I169" s="15"/>
      <c r="J169" s="15"/>
    </row>
    <row r="170" spans="1:10">
      <c r="A170" s="15"/>
      <c r="B170" s="15"/>
      <c r="C170" s="15"/>
      <c r="D170" s="15"/>
      <c r="E170" s="15"/>
      <c r="F170" s="15"/>
      <c r="G170" s="15"/>
      <c r="H170" s="15"/>
      <c r="I170" s="15"/>
      <c r="J170" s="15"/>
    </row>
    <row r="171" spans="1:10">
      <c r="A171" s="15"/>
      <c r="B171" s="15"/>
      <c r="C171" s="15"/>
      <c r="D171" s="15"/>
      <c r="E171" s="15"/>
      <c r="F171" s="15"/>
      <c r="G171" s="15"/>
      <c r="H171" s="15"/>
      <c r="I171" s="15"/>
      <c r="J171" s="15"/>
    </row>
    <row r="172" spans="1:10">
      <c r="A172" s="15"/>
      <c r="B172" s="15"/>
      <c r="C172" s="15"/>
      <c r="D172" s="15"/>
      <c r="E172" s="15"/>
      <c r="F172" s="15"/>
      <c r="G172" s="15"/>
      <c r="H172" s="15"/>
      <c r="I172" s="15"/>
      <c r="J172" s="15"/>
    </row>
    <row r="173" spans="1:10">
      <c r="A173" s="15"/>
      <c r="B173" s="15"/>
      <c r="C173" s="15"/>
      <c r="D173" s="15"/>
      <c r="E173" s="15"/>
      <c r="F173" s="15"/>
      <c r="G173" s="15"/>
      <c r="H173" s="15"/>
      <c r="I173" s="15"/>
      <c r="J173" s="15"/>
    </row>
    <row r="174" spans="1:10">
      <c r="A174" s="15"/>
      <c r="B174" s="15"/>
      <c r="C174" s="15"/>
      <c r="D174" s="15"/>
      <c r="E174" s="15"/>
      <c r="F174" s="15"/>
      <c r="G174" s="15"/>
      <c r="H174" s="15"/>
      <c r="I174" s="15"/>
      <c r="J174" s="15"/>
    </row>
    <row r="175" spans="1:10">
      <c r="A175" s="15"/>
      <c r="B175" s="15"/>
      <c r="C175" s="15"/>
      <c r="D175" s="15"/>
      <c r="E175" s="15"/>
      <c r="F175" s="15"/>
      <c r="G175" s="15"/>
      <c r="H175" s="15"/>
      <c r="I175" s="15"/>
      <c r="J175" s="15"/>
    </row>
    <row r="176" spans="1:10">
      <c r="A176" s="15"/>
      <c r="B176" s="15"/>
      <c r="C176" s="15"/>
      <c r="D176" s="15"/>
      <c r="E176" s="15"/>
      <c r="F176" s="15"/>
      <c r="G176" s="15"/>
      <c r="H176" s="15"/>
      <c r="I176" s="15"/>
      <c r="J176" s="15"/>
    </row>
    <row r="177" spans="1:10">
      <c r="A177" s="15"/>
      <c r="B177" s="15"/>
      <c r="C177" s="15"/>
      <c r="D177" s="15"/>
      <c r="E177" s="15"/>
      <c r="F177" s="15"/>
      <c r="G177" s="15"/>
      <c r="H177" s="15"/>
      <c r="I177" s="15"/>
      <c r="J177" s="15"/>
    </row>
    <row r="178" spans="1:10">
      <c r="A178" s="15"/>
      <c r="B178" s="15"/>
      <c r="C178" s="15"/>
      <c r="D178" s="15"/>
      <c r="E178" s="15"/>
      <c r="F178" s="15"/>
      <c r="G178" s="15"/>
      <c r="H178" s="15"/>
      <c r="I178" s="15"/>
      <c r="J178" s="15"/>
    </row>
    <row r="179" spans="1:10">
      <c r="A179" s="15"/>
      <c r="B179" s="15"/>
      <c r="C179" s="15"/>
      <c r="D179" s="15"/>
      <c r="E179" s="15"/>
      <c r="F179" s="15"/>
      <c r="G179" s="15"/>
      <c r="H179" s="15"/>
      <c r="I179" s="15"/>
      <c r="J179" s="15"/>
    </row>
    <row r="180" spans="1:10">
      <c r="A180" s="15"/>
      <c r="B180" s="15"/>
      <c r="C180" s="15"/>
      <c r="D180" s="15"/>
      <c r="E180" s="15"/>
      <c r="F180" s="15"/>
      <c r="G180" s="15"/>
      <c r="H180" s="15"/>
      <c r="I180" s="15"/>
      <c r="J180" s="15"/>
    </row>
    <row r="181" spans="1:10">
      <c r="A181" s="15"/>
      <c r="B181" s="15"/>
      <c r="C181" s="15"/>
      <c r="D181" s="15"/>
      <c r="E181" s="15"/>
      <c r="F181" s="15"/>
      <c r="G181" s="15"/>
      <c r="H181" s="15"/>
      <c r="I181" s="15"/>
      <c r="J181" s="15"/>
    </row>
    <row r="182" spans="1:10">
      <c r="A182" s="15"/>
      <c r="B182" s="15"/>
      <c r="C182" s="15"/>
      <c r="D182" s="15"/>
      <c r="E182" s="15"/>
      <c r="F182" s="15"/>
      <c r="G182" s="15"/>
      <c r="H182" s="15"/>
      <c r="I182" s="15"/>
      <c r="J182" s="15"/>
    </row>
    <row r="183" spans="1:10">
      <c r="A183" s="15"/>
      <c r="B183" s="15"/>
      <c r="C183" s="15"/>
      <c r="D183" s="15"/>
      <c r="E183" s="15"/>
      <c r="F183" s="15"/>
      <c r="G183" s="15"/>
      <c r="H183" s="15"/>
      <c r="I183" s="15"/>
      <c r="J183" s="15"/>
    </row>
    <row r="184" spans="1:10">
      <c r="A184" s="15"/>
      <c r="B184" s="15"/>
      <c r="C184" s="15"/>
      <c r="D184" s="15"/>
      <c r="E184" s="15"/>
      <c r="F184" s="15"/>
      <c r="G184" s="15"/>
      <c r="H184" s="15"/>
      <c r="I184" s="15"/>
      <c r="J184" s="15"/>
    </row>
    <row r="185" spans="1:10">
      <c r="A185" s="15"/>
      <c r="B185" s="15"/>
      <c r="C185" s="15"/>
      <c r="D185" s="15"/>
      <c r="E185" s="15"/>
      <c r="F185" s="15"/>
      <c r="G185" s="15"/>
      <c r="H185" s="15"/>
      <c r="I185" s="15"/>
      <c r="J185" s="15"/>
    </row>
    <row r="186" spans="1:10">
      <c r="A186" s="15"/>
      <c r="B186" s="15"/>
      <c r="C186" s="15"/>
      <c r="D186" s="15"/>
      <c r="E186" s="15"/>
      <c r="F186" s="15"/>
      <c r="G186" s="15"/>
      <c r="H186" s="15"/>
      <c r="I186" s="15"/>
      <c r="J186" s="15"/>
    </row>
    <row r="187" spans="1:10">
      <c r="A187" s="15"/>
      <c r="B187" s="15"/>
      <c r="C187" s="15"/>
      <c r="D187" s="15"/>
      <c r="E187" s="15"/>
      <c r="F187" s="15"/>
      <c r="G187" s="15"/>
      <c r="H187" s="15"/>
      <c r="I187" s="15"/>
      <c r="J187" s="15"/>
    </row>
    <row r="188" spans="1:10">
      <c r="A188" s="15"/>
      <c r="B188" s="15"/>
      <c r="C188" s="15"/>
      <c r="D188" s="15"/>
      <c r="E188" s="15"/>
      <c r="F188" s="15"/>
      <c r="G188" s="15"/>
      <c r="H188" s="15"/>
      <c r="I188" s="15"/>
      <c r="J188" s="15"/>
    </row>
    <row r="189" spans="1:10">
      <c r="A189" s="15"/>
      <c r="B189" s="15"/>
      <c r="C189" s="15"/>
      <c r="D189" s="15"/>
      <c r="E189" s="15"/>
      <c r="F189" s="15"/>
      <c r="G189" s="15"/>
      <c r="H189" s="15"/>
      <c r="I189" s="15"/>
      <c r="J189" s="15"/>
    </row>
    <row r="190" spans="1:10">
      <c r="A190" s="15"/>
      <c r="B190" s="15"/>
      <c r="C190" s="15"/>
      <c r="D190" s="15"/>
      <c r="E190" s="15"/>
      <c r="F190" s="15"/>
      <c r="G190" s="15"/>
      <c r="H190" s="15"/>
      <c r="I190" s="15"/>
      <c r="J190" s="15"/>
    </row>
    <row r="191" spans="1:10">
      <c r="A191" s="15"/>
      <c r="B191" s="15"/>
      <c r="C191" s="15"/>
      <c r="D191" s="15"/>
      <c r="E191" s="15"/>
      <c r="F191" s="15"/>
      <c r="G191" s="15"/>
      <c r="H191" s="15"/>
      <c r="I191" s="15"/>
      <c r="J191" s="15"/>
    </row>
    <row r="192" spans="1:10">
      <c r="A192" s="15"/>
      <c r="B192" s="15"/>
      <c r="C192" s="15"/>
      <c r="D192" s="15"/>
      <c r="E192" s="15"/>
      <c r="F192" s="15"/>
      <c r="G192" s="15"/>
      <c r="H192" s="15"/>
      <c r="I192" s="15"/>
      <c r="J192" s="15"/>
    </row>
    <row r="193" spans="1:10">
      <c r="A193" s="15"/>
      <c r="B193" s="15"/>
      <c r="C193" s="15"/>
      <c r="D193" s="15"/>
      <c r="E193" s="15"/>
      <c r="F193" s="15"/>
      <c r="G193" s="15"/>
      <c r="H193" s="15"/>
      <c r="I193" s="15"/>
      <c r="J193" s="15"/>
    </row>
    <row r="194" spans="1:10">
      <c r="A194" s="15"/>
      <c r="B194" s="15"/>
      <c r="C194" s="15"/>
      <c r="D194" s="15"/>
      <c r="E194" s="15"/>
      <c r="F194" s="15"/>
      <c r="G194" s="15"/>
      <c r="H194" s="15"/>
      <c r="I194" s="15"/>
      <c r="J194" s="15"/>
    </row>
    <row r="195" spans="1:10">
      <c r="A195" s="15"/>
      <c r="B195" s="15"/>
      <c r="C195" s="15"/>
      <c r="D195" s="15"/>
      <c r="E195" s="15"/>
      <c r="F195" s="15"/>
      <c r="G195" s="15"/>
      <c r="H195" s="15"/>
      <c r="I195" s="15"/>
      <c r="J195" s="15"/>
    </row>
    <row r="196" spans="1:10">
      <c r="A196" s="15"/>
      <c r="B196" s="15"/>
      <c r="C196" s="15"/>
      <c r="D196" s="15"/>
      <c r="E196" s="15"/>
      <c r="F196" s="15"/>
      <c r="G196" s="15"/>
      <c r="H196" s="15"/>
      <c r="I196" s="15"/>
      <c r="J196" s="15"/>
    </row>
    <row r="197" spans="1:10">
      <c r="A197" s="15"/>
      <c r="B197" s="15"/>
      <c r="C197" s="15"/>
      <c r="D197" s="15"/>
      <c r="E197" s="15"/>
      <c r="F197" s="15"/>
      <c r="G197" s="15"/>
      <c r="H197" s="15"/>
      <c r="I197" s="15"/>
      <c r="J197" s="15"/>
    </row>
    <row r="198" spans="1:10">
      <c r="A198" s="15"/>
      <c r="B198" s="15"/>
      <c r="C198" s="15"/>
      <c r="D198" s="15"/>
      <c r="E198" s="15"/>
      <c r="F198" s="15"/>
      <c r="G198" s="15"/>
      <c r="H198" s="15"/>
      <c r="I198" s="15"/>
      <c r="J198" s="15"/>
    </row>
    <row r="199" spans="1:10">
      <c r="A199" s="15"/>
      <c r="B199" s="15"/>
      <c r="C199" s="15"/>
      <c r="D199" s="15"/>
      <c r="E199" s="15"/>
      <c r="F199" s="15"/>
      <c r="G199" s="15"/>
      <c r="H199" s="15"/>
      <c r="I199" s="15"/>
      <c r="J199" s="15"/>
    </row>
    <row r="200" spans="1:10">
      <c r="A200" s="15"/>
      <c r="B200" s="15"/>
      <c r="C200" s="15"/>
      <c r="D200" s="15"/>
      <c r="E200" s="15"/>
      <c r="F200" s="15"/>
      <c r="G200" s="15"/>
      <c r="H200" s="15"/>
      <c r="I200" s="15"/>
      <c r="J200" s="15"/>
    </row>
    <row r="201" spans="1:10">
      <c r="A201" s="15"/>
      <c r="B201" s="15"/>
      <c r="C201" s="15"/>
      <c r="D201" s="15"/>
      <c r="E201" s="15"/>
      <c r="F201" s="15"/>
      <c r="G201" s="15"/>
      <c r="H201" s="15"/>
      <c r="I201" s="15"/>
      <c r="J201" s="15"/>
    </row>
    <row r="202" spans="1:10">
      <c r="A202" s="15"/>
      <c r="B202" s="15"/>
      <c r="C202" s="15"/>
      <c r="D202" s="15"/>
      <c r="E202" s="15"/>
      <c r="F202" s="15"/>
      <c r="G202" s="15"/>
      <c r="H202" s="15"/>
      <c r="I202" s="15"/>
      <c r="J202" s="15"/>
    </row>
    <row r="203" spans="1:10">
      <c r="A203" s="15"/>
      <c r="B203" s="15"/>
      <c r="C203" s="15"/>
      <c r="D203" s="15"/>
      <c r="E203" s="15"/>
      <c r="F203" s="15"/>
      <c r="G203" s="15"/>
      <c r="H203" s="15"/>
      <c r="I203" s="15"/>
      <c r="J203" s="15"/>
    </row>
    <row r="204" spans="1:10">
      <c r="A204" s="15"/>
      <c r="B204" s="15"/>
      <c r="C204" s="15"/>
      <c r="D204" s="15"/>
      <c r="E204" s="15"/>
      <c r="F204" s="15"/>
      <c r="G204" s="15"/>
      <c r="H204" s="15"/>
      <c r="I204" s="15"/>
      <c r="J204" s="15"/>
    </row>
    <row r="205" spans="1:10">
      <c r="A205" s="15"/>
      <c r="B205" s="15"/>
      <c r="C205" s="15"/>
      <c r="D205" s="15"/>
      <c r="E205" s="15"/>
      <c r="F205" s="15"/>
      <c r="G205" s="15"/>
      <c r="H205" s="15"/>
      <c r="I205" s="15"/>
      <c r="J205" s="15"/>
    </row>
    <row r="206" spans="1:10">
      <c r="A206" s="15"/>
      <c r="B206" s="15"/>
      <c r="C206" s="15"/>
      <c r="D206" s="15"/>
      <c r="E206" s="15"/>
      <c r="F206" s="15"/>
      <c r="G206" s="15"/>
      <c r="H206" s="15"/>
      <c r="I206" s="15"/>
      <c r="J206" s="15"/>
    </row>
    <row r="207" spans="1:10">
      <c r="A207" s="15"/>
      <c r="B207" s="15"/>
      <c r="C207" s="15"/>
      <c r="D207" s="15"/>
      <c r="E207" s="15"/>
      <c r="F207" s="15"/>
      <c r="G207" s="15"/>
      <c r="H207" s="15"/>
      <c r="I207" s="15"/>
      <c r="J207" s="15"/>
    </row>
    <row r="208" spans="1:10">
      <c r="A208" s="15"/>
      <c r="B208" s="15"/>
      <c r="C208" s="15"/>
      <c r="D208" s="15"/>
      <c r="E208" s="15"/>
      <c r="F208" s="15"/>
      <c r="G208" s="15"/>
      <c r="H208" s="15"/>
      <c r="I208" s="15"/>
      <c r="J208" s="15"/>
    </row>
    <row r="209" spans="1:10">
      <c r="A209" s="15"/>
      <c r="B209" s="15"/>
      <c r="C209" s="15"/>
      <c r="D209" s="15"/>
      <c r="E209" s="15"/>
      <c r="F209" s="15"/>
      <c r="G209" s="15"/>
      <c r="H209" s="15"/>
      <c r="I209" s="15"/>
      <c r="J209" s="15"/>
    </row>
    <row r="210" spans="1:10">
      <c r="A210" s="15"/>
      <c r="B210" s="15"/>
      <c r="C210" s="15"/>
      <c r="D210" s="15"/>
      <c r="E210" s="15"/>
      <c r="F210" s="15"/>
      <c r="G210" s="15"/>
      <c r="H210" s="15"/>
      <c r="I210" s="15"/>
      <c r="J210" s="15"/>
    </row>
    <row r="211" spans="1:10">
      <c r="A211" s="15"/>
      <c r="B211" s="15"/>
      <c r="C211" s="15"/>
      <c r="D211" s="15"/>
      <c r="E211" s="15"/>
      <c r="F211" s="15"/>
      <c r="G211" s="15"/>
      <c r="H211" s="15"/>
      <c r="I211" s="15"/>
      <c r="J211" s="15"/>
    </row>
    <row r="212" spans="1:10">
      <c r="A212" s="15"/>
      <c r="B212" s="15"/>
      <c r="C212" s="15"/>
      <c r="D212" s="15"/>
      <c r="E212" s="15"/>
      <c r="F212" s="15"/>
      <c r="G212" s="15"/>
      <c r="H212" s="15"/>
      <c r="I212" s="15"/>
      <c r="J212" s="15"/>
    </row>
    <row r="213" spans="1:10">
      <c r="A213" s="15"/>
      <c r="B213" s="15"/>
      <c r="C213" s="15"/>
      <c r="D213" s="15"/>
      <c r="E213" s="15"/>
      <c r="F213" s="15"/>
      <c r="G213" s="15"/>
      <c r="H213" s="15"/>
      <c r="I213" s="15"/>
      <c r="J213" s="15"/>
    </row>
    <row r="214" spans="1:10">
      <c r="A214" s="15"/>
      <c r="B214" s="15"/>
      <c r="C214" s="15"/>
      <c r="D214" s="15"/>
      <c r="E214" s="15"/>
      <c r="F214" s="15"/>
      <c r="G214" s="15"/>
      <c r="H214" s="15"/>
      <c r="I214" s="15"/>
      <c r="J214" s="15"/>
    </row>
    <row r="215" spans="1:10">
      <c r="A215" s="15"/>
      <c r="B215" s="15"/>
      <c r="C215" s="15"/>
      <c r="D215" s="15"/>
      <c r="E215" s="15"/>
      <c r="F215" s="15"/>
      <c r="G215" s="15"/>
      <c r="H215" s="15"/>
      <c r="I215" s="15"/>
      <c r="J215" s="15"/>
    </row>
    <row r="216" spans="1:10">
      <c r="A216" s="15"/>
      <c r="B216" s="15"/>
      <c r="C216" s="15"/>
      <c r="D216" s="15"/>
      <c r="E216" s="15"/>
      <c r="F216" s="15"/>
      <c r="G216" s="15"/>
      <c r="H216" s="15"/>
      <c r="I216" s="15"/>
      <c r="J216" s="15"/>
    </row>
    <row r="217" spans="1:10">
      <c r="A217" s="15"/>
      <c r="B217" s="15"/>
      <c r="C217" s="15"/>
      <c r="D217" s="15"/>
      <c r="E217" s="15"/>
      <c r="F217" s="15"/>
      <c r="G217" s="15"/>
      <c r="H217" s="15"/>
      <c r="I217" s="15"/>
      <c r="J217" s="15"/>
    </row>
    <row r="218" spans="1:10">
      <c r="A218" s="15"/>
      <c r="B218" s="15"/>
      <c r="C218" s="15"/>
      <c r="D218" s="15"/>
      <c r="E218" s="15"/>
      <c r="F218" s="15"/>
      <c r="G218" s="15"/>
      <c r="H218" s="15"/>
      <c r="I218" s="15"/>
      <c r="J218" s="15"/>
    </row>
    <row r="219" spans="1:10">
      <c r="A219" s="15"/>
      <c r="B219" s="15"/>
      <c r="C219" s="15"/>
      <c r="D219" s="15"/>
      <c r="E219" s="15"/>
      <c r="F219" s="15"/>
      <c r="G219" s="15"/>
      <c r="H219" s="15"/>
      <c r="I219" s="15"/>
      <c r="J219" s="15"/>
    </row>
    <row r="220" spans="1:10">
      <c r="A220" s="15"/>
      <c r="B220" s="15"/>
      <c r="C220" s="15"/>
      <c r="D220" s="15"/>
      <c r="E220" s="15"/>
      <c r="F220" s="15"/>
      <c r="G220" s="15"/>
      <c r="H220" s="15"/>
      <c r="I220" s="15"/>
      <c r="J220" s="15"/>
    </row>
    <row r="221" spans="1:10">
      <c r="A221" s="15"/>
      <c r="B221" s="15"/>
      <c r="C221" s="15"/>
      <c r="D221" s="15"/>
      <c r="E221" s="15"/>
      <c r="F221" s="15"/>
      <c r="G221" s="15"/>
      <c r="H221" s="15"/>
      <c r="I221" s="15"/>
      <c r="J221" s="15"/>
    </row>
    <row r="222" spans="1:10">
      <c r="A222" s="15"/>
      <c r="B222" s="15"/>
      <c r="C222" s="15"/>
      <c r="D222" s="15"/>
      <c r="E222" s="15"/>
      <c r="F222" s="15"/>
      <c r="G222" s="15"/>
      <c r="H222" s="15"/>
      <c r="I222" s="15"/>
      <c r="J222" s="15"/>
    </row>
    <row r="223" spans="1:10">
      <c r="A223" s="15"/>
      <c r="B223" s="15"/>
      <c r="C223" s="15"/>
      <c r="D223" s="15"/>
      <c r="E223" s="15"/>
      <c r="F223" s="15"/>
      <c r="G223" s="15"/>
      <c r="H223" s="15"/>
      <c r="I223" s="15"/>
      <c r="J223" s="15"/>
    </row>
    <row r="224" spans="1:10">
      <c r="A224" s="15"/>
      <c r="B224" s="15"/>
      <c r="C224" s="15"/>
      <c r="D224" s="15"/>
      <c r="E224" s="15"/>
      <c r="F224" s="15"/>
      <c r="G224" s="15"/>
      <c r="H224" s="15"/>
      <c r="I224" s="15"/>
      <c r="J224" s="15"/>
    </row>
    <row r="225" spans="1:10">
      <c r="A225" s="15"/>
      <c r="B225" s="15"/>
      <c r="C225" s="15"/>
      <c r="D225" s="15"/>
      <c r="E225" s="15"/>
      <c r="F225" s="15"/>
      <c r="G225" s="15"/>
      <c r="H225" s="15"/>
      <c r="I225" s="15"/>
      <c r="J225" s="15"/>
    </row>
    <row r="226" spans="1:10">
      <c r="A226" s="15"/>
      <c r="B226" s="15"/>
      <c r="C226" s="15"/>
      <c r="D226" s="15"/>
      <c r="E226" s="15"/>
      <c r="F226" s="15"/>
      <c r="G226" s="15"/>
      <c r="H226" s="15"/>
      <c r="I226" s="15"/>
      <c r="J226" s="15"/>
    </row>
    <row r="227" spans="1:10">
      <c r="A227" s="15"/>
      <c r="B227" s="15"/>
      <c r="C227" s="15"/>
      <c r="D227" s="15"/>
      <c r="E227" s="15"/>
      <c r="F227" s="15"/>
      <c r="G227" s="15"/>
      <c r="H227" s="15"/>
      <c r="I227" s="15"/>
      <c r="J227" s="15"/>
    </row>
    <row r="228" spans="1:10">
      <c r="A228" s="15"/>
      <c r="B228" s="15"/>
      <c r="C228" s="15"/>
      <c r="D228" s="15"/>
      <c r="E228" s="15"/>
      <c r="F228" s="15"/>
      <c r="G228" s="15"/>
      <c r="H228" s="15"/>
      <c r="I228" s="15"/>
      <c r="J228" s="15"/>
    </row>
    <row r="229" spans="1:10">
      <c r="A229" s="15"/>
      <c r="B229" s="15"/>
      <c r="C229" s="15"/>
      <c r="D229" s="15"/>
      <c r="E229" s="15"/>
      <c r="F229" s="15"/>
      <c r="G229" s="15"/>
      <c r="H229" s="15"/>
      <c r="I229" s="15"/>
      <c r="J229" s="15"/>
    </row>
    <row r="230" spans="1:10">
      <c r="A230" s="15"/>
      <c r="B230" s="15"/>
      <c r="C230" s="15"/>
      <c r="D230" s="15"/>
      <c r="E230" s="15"/>
      <c r="F230" s="15"/>
      <c r="G230" s="15"/>
      <c r="H230" s="15"/>
      <c r="I230" s="15"/>
      <c r="J230" s="15"/>
    </row>
    <row r="231" spans="1:10">
      <c r="A231" s="15"/>
      <c r="B231" s="15"/>
      <c r="C231" s="15"/>
      <c r="D231" s="15"/>
      <c r="E231" s="15"/>
      <c r="F231" s="15"/>
      <c r="G231" s="15"/>
      <c r="H231" s="15"/>
      <c r="I231" s="15"/>
      <c r="J231" s="15"/>
    </row>
    <row r="232" spans="1:10">
      <c r="A232" s="15"/>
      <c r="B232" s="15"/>
      <c r="C232" s="15"/>
      <c r="D232" s="15"/>
      <c r="E232" s="15"/>
      <c r="F232" s="15"/>
      <c r="G232" s="15"/>
      <c r="H232" s="15"/>
      <c r="I232" s="15"/>
      <c r="J232" s="15"/>
    </row>
    <row r="233" spans="1:10">
      <c r="A233" s="15"/>
      <c r="B233" s="15"/>
      <c r="C233" s="15"/>
      <c r="D233" s="15"/>
      <c r="E233" s="15"/>
      <c r="F233" s="15"/>
      <c r="G233" s="15"/>
      <c r="H233" s="15"/>
      <c r="I233" s="15"/>
      <c r="J233" s="15"/>
    </row>
    <row r="234" spans="1:10">
      <c r="A234" s="15"/>
      <c r="B234" s="15"/>
      <c r="C234" s="15"/>
      <c r="D234" s="15"/>
      <c r="E234" s="15"/>
      <c r="F234" s="15"/>
      <c r="G234" s="15"/>
      <c r="H234" s="15"/>
      <c r="I234" s="15"/>
      <c r="J234" s="15"/>
    </row>
    <row r="235" spans="1:10">
      <c r="A235" s="15"/>
      <c r="B235" s="15"/>
      <c r="C235" s="15"/>
      <c r="D235" s="15"/>
      <c r="E235" s="15"/>
      <c r="F235" s="15"/>
      <c r="G235" s="15"/>
      <c r="H235" s="15"/>
      <c r="I235" s="15"/>
      <c r="J235" s="15"/>
    </row>
    <row r="236" spans="1:10">
      <c r="A236" s="15"/>
      <c r="B236" s="15"/>
      <c r="C236" s="15"/>
      <c r="D236" s="15"/>
      <c r="E236" s="15"/>
      <c r="F236" s="15"/>
      <c r="G236" s="15"/>
      <c r="H236" s="15"/>
      <c r="I236" s="15"/>
      <c r="J236" s="15"/>
    </row>
    <row r="237" spans="1:10">
      <c r="A237" s="15"/>
      <c r="B237" s="15"/>
      <c r="C237" s="15"/>
      <c r="D237" s="15"/>
      <c r="E237" s="15"/>
      <c r="F237" s="15"/>
      <c r="G237" s="15"/>
      <c r="H237" s="15"/>
      <c r="I237" s="15"/>
      <c r="J237" s="15"/>
    </row>
    <row r="238" spans="1:10">
      <c r="A238" s="15"/>
      <c r="B238" s="15"/>
      <c r="C238" s="15"/>
      <c r="D238" s="15"/>
      <c r="E238" s="15"/>
      <c r="F238" s="15"/>
      <c r="G238" s="15"/>
      <c r="H238" s="15"/>
      <c r="I238" s="15"/>
      <c r="J238" s="15"/>
    </row>
    <row r="239" spans="1:10">
      <c r="A239" s="15"/>
      <c r="B239" s="15"/>
      <c r="C239" s="15"/>
      <c r="D239" s="15"/>
      <c r="E239" s="15"/>
      <c r="F239" s="15"/>
      <c r="G239" s="15"/>
      <c r="H239" s="15"/>
      <c r="I239" s="15"/>
      <c r="J239" s="15"/>
    </row>
    <row r="240" spans="1:10">
      <c r="A240" s="15"/>
      <c r="B240" s="15"/>
      <c r="C240" s="15"/>
      <c r="D240" s="15"/>
      <c r="E240" s="15"/>
      <c r="F240" s="15"/>
      <c r="G240" s="15"/>
      <c r="H240" s="15"/>
      <c r="I240" s="15"/>
      <c r="J240" s="15"/>
    </row>
    <row r="241" spans="1:10">
      <c r="A241" s="15"/>
      <c r="B241" s="15"/>
      <c r="C241" s="15"/>
      <c r="D241" s="15"/>
      <c r="E241" s="15"/>
      <c r="F241" s="15"/>
      <c r="G241" s="15"/>
      <c r="H241" s="15"/>
      <c r="I241" s="15"/>
      <c r="J241" s="15"/>
    </row>
    <row r="242" spans="1:10">
      <c r="A242" s="15"/>
      <c r="B242" s="15"/>
      <c r="C242" s="15"/>
      <c r="D242" s="15"/>
      <c r="E242" s="15"/>
      <c r="F242" s="15"/>
      <c r="G242" s="15"/>
      <c r="H242" s="15"/>
      <c r="I242" s="15"/>
      <c r="J242" s="15"/>
    </row>
    <row r="243" spans="1:10">
      <c r="A243" s="15"/>
      <c r="B243" s="15"/>
      <c r="C243" s="15"/>
      <c r="D243" s="15"/>
      <c r="E243" s="15"/>
      <c r="F243" s="15"/>
      <c r="G243" s="15"/>
      <c r="H243" s="15"/>
      <c r="I243" s="15"/>
      <c r="J243" s="15"/>
    </row>
    <row r="244" spans="1:10">
      <c r="A244" s="15"/>
      <c r="B244" s="15"/>
      <c r="C244" s="15"/>
      <c r="D244" s="15"/>
      <c r="E244" s="15"/>
      <c r="F244" s="15"/>
      <c r="G244" s="15"/>
      <c r="H244" s="15"/>
      <c r="I244" s="15"/>
      <c r="J244" s="15"/>
    </row>
    <row r="245" spans="1:10">
      <c r="A245" s="15"/>
      <c r="B245" s="15"/>
      <c r="C245" s="15"/>
      <c r="D245" s="15"/>
      <c r="E245" s="15"/>
      <c r="F245" s="15"/>
      <c r="G245" s="15"/>
      <c r="H245" s="15"/>
      <c r="I245" s="15"/>
      <c r="J245" s="15"/>
    </row>
    <row r="246" spans="1:10">
      <c r="A246" s="15"/>
      <c r="B246" s="15"/>
      <c r="C246" s="15"/>
      <c r="D246" s="15"/>
      <c r="E246" s="15"/>
      <c r="F246" s="15"/>
      <c r="G246" s="15"/>
      <c r="H246" s="15"/>
      <c r="I246" s="15"/>
      <c r="J246" s="15"/>
    </row>
    <row r="247" spans="1:10">
      <c r="A247" s="15"/>
      <c r="B247" s="15"/>
      <c r="C247" s="15"/>
      <c r="D247" s="15"/>
      <c r="E247" s="15"/>
      <c r="F247" s="15"/>
      <c r="G247" s="15"/>
      <c r="H247" s="15"/>
      <c r="I247" s="15"/>
      <c r="J247" s="15"/>
    </row>
    <row r="248" spans="1:10">
      <c r="A248" s="15"/>
      <c r="B248" s="15"/>
      <c r="C248" s="15"/>
      <c r="D248" s="15"/>
      <c r="E248" s="15"/>
      <c r="F248" s="15"/>
      <c r="G248" s="15"/>
      <c r="H248" s="15"/>
      <c r="I248" s="15"/>
      <c r="J248" s="15"/>
    </row>
    <row r="249" spans="1:10">
      <c r="A249" s="15"/>
      <c r="B249" s="15"/>
      <c r="C249" s="15"/>
      <c r="D249" s="15"/>
      <c r="E249" s="15"/>
      <c r="F249" s="15"/>
      <c r="G249" s="15"/>
      <c r="H249" s="15"/>
      <c r="I249" s="15"/>
      <c r="J249" s="15"/>
    </row>
    <row r="250" spans="1:10">
      <c r="A250" s="15"/>
      <c r="B250" s="15"/>
      <c r="C250" s="15"/>
      <c r="D250" s="15"/>
      <c r="E250" s="15"/>
      <c r="F250" s="15"/>
      <c r="G250" s="15"/>
      <c r="H250" s="15"/>
      <c r="I250" s="15"/>
      <c r="J250" s="15"/>
    </row>
    <row r="251" spans="1:10">
      <c r="A251" s="15"/>
      <c r="B251" s="15"/>
      <c r="C251" s="15"/>
      <c r="D251" s="15"/>
      <c r="E251" s="15"/>
      <c r="F251" s="15"/>
      <c r="G251" s="15"/>
      <c r="H251" s="15"/>
      <c r="I251" s="15"/>
      <c r="J251" s="15"/>
    </row>
    <row r="252" spans="1:10">
      <c r="A252" s="15"/>
      <c r="B252" s="15"/>
      <c r="C252" s="15"/>
      <c r="D252" s="15"/>
      <c r="E252" s="15"/>
      <c r="F252" s="15"/>
      <c r="G252" s="15"/>
      <c r="H252" s="15"/>
      <c r="I252" s="15"/>
      <c r="J252" s="15"/>
    </row>
    <row r="253" spans="1:10">
      <c r="A253" s="15"/>
      <c r="B253" s="15"/>
      <c r="C253" s="15"/>
      <c r="D253" s="15"/>
      <c r="E253" s="15"/>
      <c r="F253" s="15"/>
      <c r="G253" s="15"/>
      <c r="H253" s="15"/>
      <c r="I253" s="15"/>
      <c r="J253" s="15"/>
    </row>
    <row r="254" spans="1:10">
      <c r="A254" s="15"/>
      <c r="B254" s="15"/>
      <c r="C254" s="15"/>
      <c r="D254" s="15"/>
      <c r="E254" s="15"/>
      <c r="F254" s="15"/>
      <c r="G254" s="15"/>
      <c r="H254" s="15"/>
      <c r="I254" s="15"/>
      <c r="J254" s="15"/>
    </row>
    <row r="255" spans="1:10">
      <c r="A255" s="15"/>
      <c r="B255" s="15"/>
      <c r="C255" s="15"/>
      <c r="D255" s="15"/>
      <c r="E255" s="15"/>
      <c r="F255" s="15"/>
      <c r="G255" s="15"/>
      <c r="H255" s="15"/>
      <c r="I255" s="15"/>
      <c r="J255" s="15"/>
    </row>
    <row r="256" spans="1:10">
      <c r="A256" s="15"/>
      <c r="B256" s="15"/>
      <c r="C256" s="15"/>
      <c r="D256" s="15"/>
      <c r="E256" s="15"/>
      <c r="F256" s="15"/>
      <c r="G256" s="15"/>
      <c r="H256" s="15"/>
      <c r="I256" s="15"/>
      <c r="J256" s="15"/>
    </row>
    <row r="257" spans="1:10">
      <c r="A257" s="15"/>
      <c r="B257" s="15"/>
      <c r="C257" s="15"/>
      <c r="D257" s="15"/>
      <c r="E257" s="15"/>
      <c r="F257" s="15"/>
      <c r="G257" s="15"/>
      <c r="H257" s="15"/>
      <c r="I257" s="15"/>
      <c r="J257" s="15"/>
    </row>
    <row r="258" spans="1:10">
      <c r="A258" s="15"/>
      <c r="B258" s="15"/>
      <c r="C258" s="15"/>
      <c r="D258" s="15"/>
      <c r="E258" s="15"/>
      <c r="F258" s="15"/>
      <c r="G258" s="15"/>
      <c r="H258" s="15"/>
      <c r="I258" s="15"/>
      <c r="J258" s="15"/>
    </row>
    <row r="259" spans="1:10">
      <c r="A259" s="15"/>
      <c r="B259" s="15"/>
      <c r="C259" s="15"/>
      <c r="D259" s="15"/>
      <c r="E259" s="15"/>
      <c r="F259" s="15"/>
      <c r="G259" s="15"/>
      <c r="H259" s="15"/>
      <c r="I259" s="15"/>
      <c r="J259" s="15"/>
    </row>
    <row r="260" spans="1:10">
      <c r="A260" s="15"/>
      <c r="B260" s="15"/>
      <c r="C260" s="15"/>
      <c r="D260" s="15"/>
      <c r="E260" s="15"/>
      <c r="F260" s="15"/>
      <c r="G260" s="15"/>
      <c r="H260" s="15"/>
      <c r="I260" s="15"/>
      <c r="J260" s="15"/>
    </row>
    <row r="261" spans="1:10">
      <c r="A261" s="15"/>
      <c r="B261" s="15"/>
      <c r="C261" s="15"/>
      <c r="D261" s="15"/>
      <c r="E261" s="15"/>
      <c r="F261" s="15"/>
      <c r="G261" s="15"/>
      <c r="H261" s="15"/>
      <c r="I261" s="15"/>
      <c r="J261" s="15"/>
    </row>
    <row r="262" spans="1:10">
      <c r="A262" s="15"/>
      <c r="B262" s="15"/>
      <c r="C262" s="15"/>
      <c r="D262" s="15"/>
      <c r="E262" s="15"/>
      <c r="F262" s="15"/>
      <c r="G262" s="15"/>
      <c r="H262" s="15"/>
      <c r="I262" s="15"/>
      <c r="J262" s="15"/>
    </row>
    <row r="263" spans="1:10">
      <c r="A263" s="15"/>
      <c r="B263" s="15"/>
      <c r="C263" s="15"/>
      <c r="D263" s="15"/>
      <c r="E263" s="15"/>
      <c r="F263" s="15"/>
      <c r="G263" s="15"/>
      <c r="H263" s="15"/>
      <c r="I263" s="15"/>
      <c r="J263" s="15"/>
    </row>
    <row r="264" spans="1:10">
      <c r="A264" s="15"/>
      <c r="B264" s="15"/>
      <c r="C264" s="15"/>
      <c r="D264" s="15"/>
      <c r="E264" s="15"/>
      <c r="F264" s="15"/>
      <c r="G264" s="15"/>
      <c r="H264" s="15"/>
      <c r="I264" s="15"/>
      <c r="J264" s="15"/>
    </row>
    <row r="265" spans="1:10">
      <c r="A265" s="15"/>
      <c r="B265" s="15"/>
      <c r="C265" s="15"/>
      <c r="D265" s="15"/>
      <c r="E265" s="15"/>
      <c r="F265" s="15"/>
      <c r="G265" s="15"/>
      <c r="H265" s="15"/>
      <c r="I265" s="15"/>
      <c r="J265" s="15"/>
    </row>
    <row r="266" spans="1:10">
      <c r="A266" s="15"/>
      <c r="B266" s="15"/>
      <c r="C266" s="15"/>
      <c r="D266" s="15"/>
      <c r="E266" s="15"/>
      <c r="F266" s="15"/>
      <c r="G266" s="15"/>
      <c r="H266" s="15"/>
      <c r="I266" s="15"/>
      <c r="J266" s="15"/>
    </row>
    <row r="267" spans="1:10">
      <c r="A267" s="15"/>
      <c r="B267" s="15"/>
      <c r="C267" s="15"/>
      <c r="D267" s="15"/>
      <c r="E267" s="15"/>
      <c r="F267" s="15"/>
      <c r="G267" s="15"/>
      <c r="H267" s="15"/>
      <c r="I267" s="15"/>
      <c r="J267" s="15"/>
    </row>
    <row r="268" spans="1:10">
      <c r="A268" s="15"/>
      <c r="B268" s="15"/>
      <c r="C268" s="15"/>
      <c r="D268" s="15"/>
      <c r="E268" s="15"/>
      <c r="F268" s="15"/>
      <c r="G268" s="15"/>
      <c r="H268" s="15"/>
      <c r="I268" s="15"/>
      <c r="J268" s="15"/>
    </row>
    <row r="269" spans="1:10">
      <c r="A269" s="15"/>
      <c r="B269" s="15"/>
      <c r="C269" s="15"/>
      <c r="D269" s="15"/>
      <c r="E269" s="15"/>
      <c r="F269" s="15"/>
      <c r="G269" s="15"/>
      <c r="H269" s="15"/>
      <c r="I269" s="15"/>
      <c r="J269" s="15"/>
    </row>
    <row r="270" spans="1:10">
      <c r="A270" s="15"/>
      <c r="B270" s="15"/>
      <c r="C270" s="15"/>
      <c r="D270" s="15"/>
      <c r="E270" s="15"/>
      <c r="F270" s="15"/>
      <c r="G270" s="15"/>
      <c r="H270" s="15"/>
      <c r="I270" s="15"/>
      <c r="J270" s="15"/>
    </row>
    <row r="271" spans="1:10">
      <c r="A271" s="15"/>
      <c r="B271" s="15"/>
      <c r="C271" s="15"/>
      <c r="D271" s="15"/>
      <c r="E271" s="15"/>
      <c r="F271" s="15"/>
      <c r="G271" s="15"/>
      <c r="H271" s="15"/>
      <c r="I271" s="15"/>
      <c r="J271" s="15"/>
    </row>
    <row r="272" spans="1:10">
      <c r="A272" s="15"/>
      <c r="B272" s="15"/>
      <c r="C272" s="15"/>
      <c r="D272" s="15"/>
      <c r="E272" s="15"/>
      <c r="F272" s="15"/>
      <c r="G272" s="15"/>
      <c r="H272" s="15"/>
      <c r="I272" s="15"/>
      <c r="J272" s="15"/>
    </row>
    <row r="273" spans="1:10">
      <c r="A273" s="15"/>
      <c r="B273" s="15"/>
      <c r="C273" s="15"/>
      <c r="D273" s="15"/>
      <c r="E273" s="15"/>
      <c r="F273" s="15"/>
      <c r="G273" s="15"/>
      <c r="H273" s="15"/>
      <c r="I273" s="15"/>
      <c r="J273" s="15"/>
    </row>
    <row r="274" spans="1:10">
      <c r="A274" s="15"/>
      <c r="B274" s="15"/>
      <c r="C274" s="15"/>
      <c r="D274" s="15"/>
      <c r="E274" s="15"/>
      <c r="F274" s="15"/>
      <c r="G274" s="15"/>
      <c r="H274" s="15"/>
      <c r="I274" s="15"/>
      <c r="J274" s="15"/>
    </row>
    <row r="275" spans="1:10">
      <c r="A275" s="15"/>
      <c r="B275" s="15"/>
      <c r="C275" s="15"/>
      <c r="D275" s="15"/>
      <c r="E275" s="15"/>
      <c r="F275" s="15"/>
      <c r="G275" s="15"/>
      <c r="H275" s="15"/>
      <c r="I275" s="15"/>
      <c r="J275" s="15"/>
    </row>
    <row r="276" spans="1:10">
      <c r="A276" s="15"/>
      <c r="B276" s="15"/>
      <c r="C276" s="15"/>
      <c r="D276" s="15"/>
      <c r="E276" s="15"/>
      <c r="F276" s="15"/>
      <c r="G276" s="15"/>
      <c r="H276" s="15"/>
      <c r="I276" s="15"/>
      <c r="J276" s="15"/>
    </row>
    <row r="277" spans="1:10">
      <c r="A277" s="15"/>
      <c r="B277" s="15"/>
      <c r="C277" s="15"/>
      <c r="D277" s="15"/>
      <c r="E277" s="15"/>
      <c r="F277" s="15"/>
      <c r="G277" s="15"/>
      <c r="H277" s="15"/>
      <c r="I277" s="15"/>
      <c r="J277" s="15"/>
    </row>
    <row r="278" spans="1:10">
      <c r="A278" s="15"/>
      <c r="B278" s="15"/>
      <c r="C278" s="15"/>
      <c r="D278" s="15"/>
      <c r="E278" s="15"/>
      <c r="F278" s="15"/>
      <c r="G278" s="15"/>
      <c r="H278" s="15"/>
      <c r="I278" s="15"/>
      <c r="J278" s="15"/>
    </row>
    <row r="279" spans="1:10">
      <c r="A279" s="15"/>
      <c r="B279" s="15"/>
      <c r="C279" s="15"/>
      <c r="D279" s="15"/>
      <c r="E279" s="15"/>
      <c r="F279" s="15"/>
      <c r="G279" s="15"/>
      <c r="H279" s="15"/>
      <c r="I279" s="15"/>
      <c r="J279" s="15"/>
    </row>
    <row r="280" spans="1:10">
      <c r="A280" s="15"/>
      <c r="B280" s="15"/>
      <c r="C280" s="15"/>
      <c r="D280" s="15"/>
      <c r="E280" s="15"/>
      <c r="F280" s="15"/>
      <c r="G280" s="15"/>
      <c r="H280" s="15"/>
      <c r="I280" s="15"/>
      <c r="J280" s="15"/>
    </row>
    <row r="281" spans="1:10">
      <c r="A281" s="15"/>
      <c r="B281" s="15"/>
      <c r="C281" s="15"/>
      <c r="D281" s="15"/>
      <c r="E281" s="15"/>
      <c r="F281" s="15"/>
      <c r="G281" s="15"/>
      <c r="H281" s="15"/>
      <c r="I281" s="15"/>
      <c r="J281" s="15"/>
    </row>
    <row r="282" spans="1:10">
      <c r="A282" s="15"/>
      <c r="B282" s="15"/>
      <c r="C282" s="15"/>
      <c r="D282" s="15"/>
      <c r="E282" s="15"/>
      <c r="F282" s="15"/>
      <c r="G282" s="15"/>
      <c r="H282" s="15"/>
      <c r="I282" s="15"/>
      <c r="J282" s="15"/>
    </row>
    <row r="283" spans="1:10">
      <c r="A283" s="15"/>
      <c r="B283" s="15"/>
      <c r="C283" s="15"/>
      <c r="D283" s="15"/>
      <c r="E283" s="15"/>
      <c r="F283" s="15"/>
      <c r="G283" s="15"/>
      <c r="H283" s="15"/>
      <c r="I283" s="15"/>
      <c r="J283" s="15"/>
    </row>
    <row r="284" spans="1:10">
      <c r="A284" s="15"/>
      <c r="B284" s="15"/>
      <c r="C284" s="15"/>
      <c r="D284" s="15"/>
      <c r="E284" s="15"/>
      <c r="F284" s="15"/>
      <c r="G284" s="15"/>
      <c r="H284" s="15"/>
      <c r="I284" s="15"/>
      <c r="J284" s="15"/>
    </row>
    <row r="285" spans="1:10">
      <c r="A285" s="15"/>
      <c r="B285" s="15"/>
      <c r="C285" s="15"/>
      <c r="D285" s="15"/>
      <c r="E285" s="15"/>
      <c r="F285" s="15"/>
      <c r="G285" s="15"/>
      <c r="H285" s="15"/>
      <c r="I285" s="15"/>
      <c r="J285" s="15"/>
    </row>
    <row r="286" spans="1:10">
      <c r="A286" s="15"/>
      <c r="B286" s="15"/>
      <c r="C286" s="15"/>
      <c r="D286" s="15"/>
      <c r="E286" s="15"/>
      <c r="F286" s="15"/>
      <c r="G286" s="15"/>
      <c r="H286" s="15"/>
      <c r="I286" s="15"/>
      <c r="J286" s="15"/>
    </row>
    <row r="287" spans="1:10">
      <c r="A287" s="15"/>
      <c r="B287" s="15"/>
      <c r="C287" s="15"/>
      <c r="D287" s="15"/>
      <c r="E287" s="15"/>
      <c r="F287" s="15"/>
      <c r="G287" s="15"/>
      <c r="H287" s="15"/>
      <c r="I287" s="15"/>
      <c r="J287" s="15"/>
    </row>
    <row r="288" spans="1:10">
      <c r="A288" s="15"/>
      <c r="B288" s="15"/>
      <c r="C288" s="15"/>
      <c r="D288" s="15"/>
      <c r="E288" s="15"/>
      <c r="F288" s="15"/>
      <c r="G288" s="15"/>
      <c r="H288" s="15"/>
      <c r="I288" s="15"/>
      <c r="J288" s="15"/>
    </row>
    <row r="289" spans="1:10">
      <c r="A289" s="15"/>
      <c r="B289" s="15"/>
      <c r="C289" s="15"/>
      <c r="D289" s="15"/>
      <c r="E289" s="15"/>
      <c r="F289" s="15"/>
      <c r="G289" s="15"/>
      <c r="H289" s="15"/>
      <c r="I289" s="15"/>
      <c r="J289" s="15"/>
    </row>
    <row r="290" spans="1:10">
      <c r="A290" s="15"/>
      <c r="B290" s="15"/>
      <c r="C290" s="15"/>
      <c r="D290" s="15"/>
      <c r="E290" s="15"/>
      <c r="F290" s="15"/>
      <c r="G290" s="15"/>
      <c r="H290" s="15"/>
      <c r="I290" s="15"/>
      <c r="J290" s="15"/>
    </row>
    <row r="291" spans="1:10">
      <c r="A291" s="15"/>
      <c r="B291" s="15"/>
      <c r="C291" s="15"/>
      <c r="D291" s="15"/>
      <c r="E291" s="15"/>
      <c r="F291" s="15"/>
      <c r="G291" s="15"/>
      <c r="H291" s="15"/>
      <c r="I291" s="15"/>
      <c r="J291" s="15"/>
    </row>
    <row r="292" spans="1:10">
      <c r="A292" s="15"/>
      <c r="B292" s="15"/>
      <c r="C292" s="15"/>
      <c r="D292" s="15"/>
      <c r="E292" s="15"/>
      <c r="F292" s="15"/>
      <c r="G292" s="15"/>
      <c r="H292" s="15"/>
      <c r="I292" s="15"/>
      <c r="J292" s="15"/>
    </row>
    <row r="293" spans="1:10">
      <c r="A293" s="15"/>
      <c r="B293" s="15"/>
      <c r="C293" s="15"/>
      <c r="D293" s="15"/>
      <c r="E293" s="15"/>
      <c r="F293" s="15"/>
      <c r="G293" s="15"/>
      <c r="H293" s="15"/>
      <c r="I293" s="15"/>
      <c r="J293" s="15"/>
    </row>
    <row r="294" spans="1:10">
      <c r="A294" s="15"/>
      <c r="B294" s="15"/>
      <c r="C294" s="15"/>
      <c r="D294" s="15"/>
      <c r="E294" s="15"/>
      <c r="F294" s="15"/>
      <c r="G294" s="15"/>
      <c r="H294" s="15"/>
      <c r="I294" s="15"/>
      <c r="J294" s="15"/>
    </row>
    <row r="295" spans="1:10">
      <c r="A295" s="15"/>
      <c r="B295" s="15"/>
      <c r="C295" s="15"/>
      <c r="D295" s="15"/>
      <c r="E295" s="15"/>
      <c r="F295" s="15"/>
      <c r="G295" s="15"/>
      <c r="H295" s="15"/>
      <c r="I295" s="15"/>
      <c r="J295" s="15"/>
    </row>
    <row r="296" spans="1:10">
      <c r="A296" s="15"/>
      <c r="B296" s="15"/>
      <c r="C296" s="15"/>
      <c r="D296" s="15"/>
      <c r="E296" s="15"/>
      <c r="F296" s="15"/>
      <c r="G296" s="15"/>
      <c r="H296" s="15"/>
      <c r="I296" s="15"/>
      <c r="J296" s="15"/>
    </row>
    <row r="297" spans="1:10">
      <c r="A297" s="15"/>
      <c r="B297" s="15"/>
      <c r="C297" s="15"/>
      <c r="D297" s="15"/>
      <c r="E297" s="15"/>
      <c r="F297" s="15"/>
      <c r="G297" s="15"/>
      <c r="H297" s="15"/>
      <c r="I297" s="15"/>
      <c r="J297" s="15"/>
    </row>
    <row r="298" spans="1:10">
      <c r="A298" s="15"/>
      <c r="B298" s="15"/>
      <c r="C298" s="15"/>
      <c r="D298" s="15"/>
      <c r="E298" s="15"/>
      <c r="F298" s="15"/>
      <c r="G298" s="15"/>
      <c r="H298" s="15"/>
      <c r="I298" s="15"/>
      <c r="J298" s="15"/>
    </row>
    <row r="299" spans="1:10">
      <c r="A299" s="15"/>
      <c r="B299" s="15"/>
      <c r="C299" s="15"/>
      <c r="D299" s="15"/>
      <c r="E299" s="15"/>
      <c r="F299" s="15"/>
      <c r="G299" s="15"/>
      <c r="H299" s="15"/>
      <c r="I299" s="15"/>
      <c r="J299" s="15"/>
    </row>
    <row r="300" spans="1:10">
      <c r="A300" s="15"/>
      <c r="B300" s="15"/>
      <c r="C300" s="15"/>
      <c r="D300" s="15"/>
      <c r="E300" s="15"/>
      <c r="F300" s="15"/>
      <c r="G300" s="15"/>
      <c r="H300" s="15"/>
      <c r="I300" s="15"/>
      <c r="J300" s="15"/>
    </row>
    <row r="301" spans="1:10">
      <c r="A301" s="15"/>
      <c r="B301" s="15"/>
      <c r="C301" s="15"/>
      <c r="D301" s="15"/>
      <c r="E301" s="15"/>
      <c r="F301" s="15"/>
      <c r="G301" s="15"/>
      <c r="H301" s="15"/>
      <c r="I301" s="15"/>
      <c r="J301" s="15"/>
    </row>
    <row r="302" spans="1:10">
      <c r="A302" s="15"/>
      <c r="B302" s="15"/>
      <c r="C302" s="15"/>
      <c r="D302" s="15"/>
      <c r="E302" s="15"/>
      <c r="F302" s="15"/>
      <c r="G302" s="15"/>
      <c r="H302" s="15"/>
      <c r="I302" s="15"/>
      <c r="J302" s="15"/>
    </row>
    <row r="303" spans="1:10">
      <c r="A303" s="15"/>
      <c r="B303" s="15"/>
      <c r="C303" s="15"/>
      <c r="D303" s="15"/>
      <c r="E303" s="15"/>
      <c r="F303" s="15"/>
      <c r="G303" s="15"/>
      <c r="H303" s="15"/>
      <c r="I303" s="15"/>
      <c r="J303" s="15"/>
    </row>
    <row r="304" spans="1:10">
      <c r="A304" s="15"/>
      <c r="B304" s="15"/>
      <c r="C304" s="15"/>
      <c r="D304" s="15"/>
      <c r="E304" s="15"/>
      <c r="F304" s="15"/>
      <c r="G304" s="15"/>
      <c r="H304" s="15"/>
      <c r="I304" s="15"/>
      <c r="J304" s="15"/>
    </row>
    <row r="305" spans="1:10">
      <c r="A305" s="15"/>
      <c r="B305" s="15"/>
      <c r="C305" s="15"/>
      <c r="D305" s="15"/>
      <c r="E305" s="15"/>
      <c r="F305" s="15"/>
      <c r="G305" s="15"/>
      <c r="H305" s="15"/>
      <c r="I305" s="15"/>
      <c r="J305" s="15"/>
    </row>
    <row r="306" spans="1:10">
      <c r="A306" s="15"/>
      <c r="B306" s="15"/>
      <c r="C306" s="15"/>
      <c r="D306" s="15"/>
      <c r="E306" s="15"/>
      <c r="F306" s="15"/>
      <c r="G306" s="15"/>
      <c r="H306" s="15"/>
      <c r="I306" s="15"/>
      <c r="J306" s="15"/>
    </row>
    <row r="307" spans="1:10">
      <c r="A307" s="15"/>
      <c r="B307" s="15"/>
      <c r="C307" s="15"/>
      <c r="D307" s="15"/>
      <c r="E307" s="15"/>
      <c r="F307" s="15"/>
      <c r="G307" s="15"/>
      <c r="H307" s="15"/>
      <c r="I307" s="15"/>
      <c r="J307" s="15"/>
    </row>
    <row r="308" spans="1:10">
      <c r="A308" s="15"/>
      <c r="B308" s="15"/>
      <c r="C308" s="15"/>
      <c r="D308" s="15"/>
      <c r="E308" s="15"/>
      <c r="F308" s="15"/>
      <c r="G308" s="15"/>
      <c r="H308" s="15"/>
      <c r="I308" s="15"/>
      <c r="J308" s="15"/>
    </row>
    <row r="309" spans="1:10">
      <c r="A309" s="15"/>
      <c r="B309" s="15"/>
      <c r="C309" s="15"/>
      <c r="D309" s="15"/>
      <c r="E309" s="15"/>
      <c r="F309" s="15"/>
      <c r="G309" s="15"/>
      <c r="H309" s="15"/>
      <c r="I309" s="15"/>
      <c r="J309" s="15"/>
    </row>
    <row r="310" spans="1:10">
      <c r="A310" s="15"/>
      <c r="B310" s="15"/>
      <c r="C310" s="15"/>
      <c r="D310" s="15"/>
      <c r="E310" s="15"/>
      <c r="F310" s="15"/>
      <c r="G310" s="15"/>
      <c r="H310" s="15"/>
      <c r="I310" s="15"/>
      <c r="J310" s="15"/>
    </row>
    <row r="311" spans="1:10">
      <c r="A311" s="15"/>
      <c r="B311" s="15"/>
      <c r="C311" s="15"/>
      <c r="D311" s="15"/>
      <c r="E311" s="15"/>
      <c r="F311" s="15"/>
      <c r="G311" s="15"/>
      <c r="H311" s="15"/>
      <c r="I311" s="15"/>
      <c r="J311" s="15"/>
    </row>
    <row r="312" spans="1:10">
      <c r="A312" s="15"/>
      <c r="B312" s="15"/>
      <c r="C312" s="15"/>
      <c r="D312" s="15"/>
      <c r="E312" s="15"/>
      <c r="F312" s="15"/>
      <c r="G312" s="15"/>
      <c r="H312" s="15"/>
      <c r="I312" s="15"/>
      <c r="J312" s="15"/>
    </row>
    <row r="313" spans="1:10">
      <c r="A313" s="15"/>
      <c r="B313" s="15"/>
      <c r="C313" s="15"/>
      <c r="D313" s="15"/>
      <c r="E313" s="15"/>
      <c r="F313" s="15"/>
      <c r="G313" s="15"/>
      <c r="H313" s="15"/>
      <c r="I313" s="15"/>
      <c r="J313" s="15"/>
    </row>
    <row r="314" spans="1:10">
      <c r="A314" s="15"/>
      <c r="B314" s="15"/>
      <c r="C314" s="15"/>
      <c r="D314" s="15"/>
      <c r="E314" s="15"/>
      <c r="F314" s="15"/>
      <c r="G314" s="15"/>
      <c r="H314" s="15"/>
      <c r="I314" s="15"/>
      <c r="J314" s="15"/>
    </row>
    <row r="315" spans="1:10">
      <c r="A315" s="15"/>
      <c r="B315" s="15"/>
      <c r="C315" s="15"/>
      <c r="D315" s="15"/>
      <c r="E315" s="15"/>
      <c r="F315" s="15"/>
      <c r="G315" s="15"/>
      <c r="H315" s="15"/>
      <c r="I315" s="15"/>
      <c r="J315" s="15"/>
    </row>
    <row r="316" spans="1:10">
      <c r="A316" s="15"/>
      <c r="B316" s="15"/>
      <c r="C316" s="15"/>
      <c r="D316" s="15"/>
      <c r="E316" s="15"/>
      <c r="F316" s="15"/>
      <c r="G316" s="15"/>
      <c r="H316" s="15"/>
      <c r="I316" s="15"/>
      <c r="J316" s="15"/>
    </row>
    <row r="317" spans="1:10">
      <c r="A317" s="15"/>
      <c r="B317" s="15"/>
      <c r="C317" s="15"/>
      <c r="D317" s="15"/>
      <c r="E317" s="15"/>
      <c r="F317" s="15"/>
      <c r="G317" s="15"/>
      <c r="H317" s="15"/>
      <c r="I317" s="15"/>
      <c r="J317" s="15"/>
    </row>
    <row r="318" spans="1:10">
      <c r="A318" s="15"/>
      <c r="B318" s="15"/>
      <c r="C318" s="15"/>
      <c r="D318" s="15"/>
      <c r="E318" s="15"/>
      <c r="F318" s="15"/>
      <c r="G318" s="15"/>
      <c r="H318" s="15"/>
      <c r="I318" s="15"/>
      <c r="J318" s="15"/>
    </row>
    <row r="319" spans="1:10">
      <c r="A319" s="15"/>
      <c r="B319" s="15"/>
      <c r="C319" s="15"/>
      <c r="D319" s="15"/>
      <c r="E319" s="15"/>
      <c r="F319" s="15"/>
      <c r="G319" s="15"/>
      <c r="H319" s="15"/>
      <c r="I319" s="15"/>
      <c r="J319" s="15"/>
    </row>
    <row r="320" spans="1:10">
      <c r="A320" s="15"/>
      <c r="B320" s="15"/>
      <c r="C320" s="15"/>
      <c r="D320" s="15"/>
      <c r="E320" s="15"/>
      <c r="F320" s="15"/>
      <c r="G320" s="15"/>
      <c r="H320" s="15"/>
      <c r="I320" s="15"/>
      <c r="J320" s="15"/>
    </row>
    <row r="321" spans="1:10">
      <c r="A321" s="15"/>
      <c r="B321" s="15"/>
      <c r="C321" s="15"/>
      <c r="D321" s="15"/>
      <c r="E321" s="15"/>
      <c r="F321" s="15"/>
      <c r="G321" s="15"/>
      <c r="H321" s="15"/>
      <c r="I321" s="15"/>
      <c r="J321" s="15"/>
    </row>
    <row r="322" spans="1:10">
      <c r="A322" s="15"/>
      <c r="B322" s="15"/>
      <c r="C322" s="15"/>
      <c r="D322" s="15"/>
      <c r="E322" s="15"/>
      <c r="F322" s="15"/>
      <c r="G322" s="15"/>
      <c r="H322" s="15"/>
      <c r="I322" s="15"/>
      <c r="J322" s="15"/>
    </row>
    <row r="323" spans="1:10">
      <c r="A323" s="15"/>
      <c r="B323" s="15"/>
      <c r="C323" s="15"/>
      <c r="D323" s="15"/>
      <c r="E323" s="15"/>
      <c r="F323" s="15"/>
      <c r="G323" s="15"/>
      <c r="H323" s="15"/>
      <c r="I323" s="15"/>
      <c r="J323" s="15"/>
    </row>
    <row r="324" spans="1:10">
      <c r="A324" s="15"/>
      <c r="B324" s="15"/>
      <c r="C324" s="15"/>
      <c r="D324" s="15"/>
      <c r="E324" s="15"/>
      <c r="F324" s="15"/>
      <c r="G324" s="15"/>
      <c r="H324" s="15"/>
      <c r="I324" s="15"/>
      <c r="J324" s="15"/>
    </row>
    <row r="325" spans="1:10">
      <c r="A325" s="15"/>
      <c r="B325" s="15"/>
      <c r="C325" s="15"/>
      <c r="D325" s="15"/>
      <c r="E325" s="15"/>
      <c r="F325" s="15"/>
      <c r="G325" s="15"/>
      <c r="H325" s="15"/>
      <c r="I325" s="15"/>
      <c r="J325" s="15"/>
    </row>
    <row r="326" spans="1:10">
      <c r="A326" s="15"/>
      <c r="B326" s="15"/>
      <c r="C326" s="15"/>
      <c r="D326" s="15"/>
      <c r="E326" s="15"/>
      <c r="F326" s="15"/>
      <c r="G326" s="15"/>
      <c r="H326" s="15"/>
      <c r="I326" s="15"/>
      <c r="J326" s="15"/>
    </row>
    <row r="327" spans="1:10">
      <c r="A327" s="15"/>
      <c r="B327" s="15"/>
      <c r="C327" s="15"/>
      <c r="D327" s="15"/>
      <c r="E327" s="15"/>
      <c r="F327" s="15"/>
      <c r="G327" s="15"/>
      <c r="H327" s="15"/>
      <c r="I327" s="15"/>
      <c r="J327" s="15"/>
    </row>
    <row r="328" spans="1:10">
      <c r="A328" s="15"/>
      <c r="B328" s="15"/>
      <c r="C328" s="15"/>
      <c r="D328" s="15"/>
      <c r="E328" s="15"/>
      <c r="F328" s="15"/>
      <c r="G328" s="15"/>
      <c r="H328" s="15"/>
      <c r="I328" s="15"/>
      <c r="J328" s="15"/>
    </row>
    <row r="329" spans="1:10">
      <c r="A329" s="15"/>
      <c r="B329" s="15"/>
      <c r="C329" s="15"/>
      <c r="D329" s="15"/>
      <c r="E329" s="15"/>
      <c r="F329" s="15"/>
      <c r="G329" s="15"/>
      <c r="H329" s="15"/>
      <c r="I329" s="15"/>
      <c r="J329" s="15"/>
    </row>
    <row r="330" spans="1:10">
      <c r="A330" s="15"/>
      <c r="B330" s="15"/>
      <c r="C330" s="15"/>
      <c r="D330" s="15"/>
      <c r="E330" s="15"/>
      <c r="F330" s="15"/>
      <c r="G330" s="15"/>
      <c r="H330" s="15"/>
      <c r="I330" s="15"/>
      <c r="J330" s="15"/>
    </row>
    <row r="331" spans="1:10">
      <c r="A331" s="15"/>
      <c r="B331" s="15"/>
      <c r="C331" s="15"/>
      <c r="D331" s="15"/>
      <c r="E331" s="15"/>
      <c r="F331" s="15"/>
      <c r="G331" s="15"/>
      <c r="H331" s="15"/>
      <c r="I331" s="15"/>
      <c r="J331" s="15"/>
    </row>
    <row r="332" spans="1:10">
      <c r="A332" s="15"/>
      <c r="B332" s="15"/>
      <c r="C332" s="15"/>
      <c r="D332" s="15"/>
      <c r="E332" s="15"/>
      <c r="F332" s="15"/>
      <c r="G332" s="15"/>
      <c r="H332" s="15"/>
      <c r="I332" s="15"/>
      <c r="J332" s="15"/>
    </row>
    <row r="333" spans="1:10">
      <c r="A333" s="15"/>
      <c r="B333" s="15"/>
      <c r="C333" s="15"/>
      <c r="D333" s="15"/>
      <c r="E333" s="15"/>
      <c r="F333" s="15"/>
      <c r="G333" s="15"/>
      <c r="H333" s="15"/>
      <c r="I333" s="15"/>
      <c r="J333" s="15"/>
    </row>
    <row r="334" spans="1:10">
      <c r="A334" s="15"/>
      <c r="B334" s="15"/>
      <c r="C334" s="15"/>
      <c r="D334" s="15"/>
      <c r="E334" s="15"/>
      <c r="F334" s="15"/>
      <c r="G334" s="15"/>
      <c r="H334" s="15"/>
      <c r="I334" s="15"/>
      <c r="J334" s="15"/>
    </row>
    <row r="335" spans="1:10">
      <c r="A335" s="15"/>
      <c r="B335" s="15"/>
      <c r="C335" s="15"/>
      <c r="D335" s="15"/>
      <c r="E335" s="15"/>
      <c r="F335" s="15"/>
      <c r="G335" s="15"/>
      <c r="H335" s="15"/>
      <c r="I335" s="15"/>
      <c r="J335" s="15"/>
    </row>
    <row r="336" spans="1:10">
      <c r="A336" s="15"/>
      <c r="B336" s="15"/>
      <c r="C336" s="15"/>
      <c r="D336" s="15"/>
      <c r="E336" s="15"/>
      <c r="F336" s="15"/>
      <c r="G336" s="15"/>
      <c r="H336" s="15"/>
      <c r="I336" s="15"/>
      <c r="J336" s="15"/>
    </row>
    <row r="337" spans="1:10">
      <c r="A337" s="15"/>
      <c r="B337" s="15"/>
      <c r="C337" s="15"/>
      <c r="D337" s="15"/>
      <c r="E337" s="15"/>
      <c r="F337" s="15"/>
      <c r="G337" s="15"/>
      <c r="H337" s="15"/>
      <c r="I337" s="15"/>
      <c r="J337" s="15"/>
    </row>
    <row r="338" spans="1:10">
      <c r="A338" s="15"/>
      <c r="B338" s="15"/>
      <c r="C338" s="15"/>
      <c r="D338" s="15"/>
      <c r="E338" s="15"/>
      <c r="F338" s="15"/>
      <c r="G338" s="15"/>
      <c r="H338" s="15"/>
      <c r="I338" s="15"/>
      <c r="J338" s="15"/>
    </row>
    <row r="339" spans="1:10">
      <c r="A339" s="15"/>
      <c r="B339" s="15"/>
      <c r="C339" s="15"/>
      <c r="D339" s="15"/>
      <c r="E339" s="15"/>
      <c r="F339" s="15"/>
      <c r="G339" s="15"/>
      <c r="H339" s="15"/>
      <c r="I339" s="15"/>
      <c r="J339" s="15"/>
    </row>
    <row r="340" spans="1:10">
      <c r="A340" s="15"/>
      <c r="B340" s="15"/>
      <c r="C340" s="15"/>
      <c r="D340" s="15"/>
      <c r="E340" s="15"/>
      <c r="F340" s="15"/>
      <c r="G340" s="15"/>
      <c r="H340" s="15"/>
      <c r="I340" s="15"/>
      <c r="J340" s="15"/>
    </row>
    <row r="341" spans="1:10">
      <c r="A341" s="15"/>
      <c r="B341" s="15"/>
      <c r="C341" s="15"/>
      <c r="D341" s="15"/>
      <c r="E341" s="15"/>
      <c r="F341" s="15"/>
      <c r="G341" s="15"/>
      <c r="H341" s="15"/>
      <c r="I341" s="15"/>
      <c r="J341" s="15"/>
    </row>
    <row r="342" spans="1:10">
      <c r="A342" s="15"/>
      <c r="B342" s="15"/>
      <c r="C342" s="15"/>
      <c r="D342" s="15"/>
      <c r="E342" s="15"/>
      <c r="F342" s="15"/>
      <c r="G342" s="15"/>
      <c r="H342" s="15"/>
      <c r="I342" s="15"/>
      <c r="J342" s="15"/>
    </row>
    <row r="343" spans="1:10">
      <c r="A343" s="15"/>
      <c r="B343" s="15"/>
      <c r="C343" s="15"/>
      <c r="D343" s="15"/>
      <c r="E343" s="15"/>
      <c r="F343" s="15"/>
      <c r="G343" s="15"/>
      <c r="H343" s="15"/>
      <c r="I343" s="15"/>
      <c r="J343" s="15"/>
    </row>
    <row r="344" spans="1:10">
      <c r="A344" s="15"/>
      <c r="B344" s="15"/>
      <c r="C344" s="15"/>
      <c r="D344" s="15"/>
      <c r="E344" s="15"/>
      <c r="F344" s="15"/>
      <c r="G344" s="15"/>
      <c r="H344" s="15"/>
      <c r="I344" s="15"/>
      <c r="J344" s="15"/>
    </row>
    <row r="345" spans="1:10">
      <c r="A345" s="15"/>
      <c r="B345" s="15"/>
      <c r="C345" s="15"/>
      <c r="D345" s="15"/>
      <c r="E345" s="15"/>
      <c r="F345" s="15"/>
      <c r="G345" s="15"/>
      <c r="H345" s="15"/>
      <c r="I345" s="15"/>
      <c r="J345" s="15"/>
    </row>
    <row r="346" spans="1:10">
      <c r="A346" s="15"/>
      <c r="B346" s="15"/>
      <c r="C346" s="15"/>
      <c r="D346" s="15"/>
      <c r="E346" s="15"/>
      <c r="F346" s="15"/>
      <c r="G346" s="15"/>
      <c r="H346" s="15"/>
      <c r="I346" s="15"/>
      <c r="J346" s="15"/>
    </row>
    <row r="347" spans="1:10">
      <c r="A347" s="15"/>
      <c r="B347" s="15"/>
      <c r="C347" s="15"/>
      <c r="D347" s="15"/>
      <c r="E347" s="15"/>
      <c r="F347" s="15"/>
      <c r="G347" s="15"/>
      <c r="H347" s="15"/>
      <c r="I347" s="15"/>
      <c r="J347" s="15"/>
    </row>
    <row r="348" spans="1:10">
      <c r="A348" s="15"/>
      <c r="B348" s="15"/>
      <c r="C348" s="15"/>
      <c r="D348" s="15"/>
      <c r="E348" s="15"/>
      <c r="F348" s="15"/>
      <c r="G348" s="15"/>
      <c r="H348" s="15"/>
      <c r="I348" s="15"/>
      <c r="J348" s="15"/>
    </row>
    <row r="349" spans="1:10">
      <c r="A349" s="15"/>
      <c r="B349" s="15"/>
      <c r="C349" s="15"/>
      <c r="D349" s="15"/>
      <c r="E349" s="15"/>
      <c r="F349" s="15"/>
      <c r="G349" s="15"/>
      <c r="H349" s="15"/>
      <c r="I349" s="15"/>
      <c r="J349" s="15"/>
    </row>
    <row r="350" spans="1:10">
      <c r="A350" s="15"/>
      <c r="B350" s="15"/>
      <c r="C350" s="15"/>
      <c r="D350" s="15"/>
      <c r="E350" s="15"/>
      <c r="F350" s="15"/>
      <c r="G350" s="15"/>
      <c r="H350" s="15"/>
      <c r="I350" s="15"/>
      <c r="J350" s="15"/>
    </row>
    <row r="351" spans="1:10">
      <c r="A351" s="15"/>
      <c r="B351" s="15"/>
      <c r="C351" s="15"/>
      <c r="D351" s="15"/>
      <c r="E351" s="15"/>
      <c r="F351" s="15"/>
      <c r="G351" s="15"/>
      <c r="H351" s="15"/>
      <c r="I351" s="15"/>
      <c r="J351" s="15"/>
    </row>
    <row r="352" spans="1:10">
      <c r="A352" s="15"/>
      <c r="B352" s="15"/>
      <c r="C352" s="15"/>
      <c r="D352" s="15"/>
      <c r="E352" s="15"/>
      <c r="F352" s="15"/>
      <c r="G352" s="15"/>
      <c r="H352" s="15"/>
      <c r="I352" s="15"/>
      <c r="J352" s="15"/>
    </row>
    <row r="353" spans="1:10">
      <c r="A353" s="15"/>
      <c r="B353" s="15"/>
      <c r="C353" s="15"/>
      <c r="D353" s="15"/>
      <c r="E353" s="15"/>
      <c r="F353" s="15"/>
      <c r="G353" s="15"/>
      <c r="H353" s="15"/>
      <c r="I353" s="15"/>
      <c r="J353" s="15"/>
    </row>
    <row r="354" spans="1:10">
      <c r="A354" s="15"/>
      <c r="B354" s="15"/>
      <c r="C354" s="15"/>
      <c r="D354" s="15"/>
      <c r="E354" s="15"/>
      <c r="F354" s="15"/>
      <c r="G354" s="15"/>
      <c r="H354" s="15"/>
      <c r="I354" s="15"/>
      <c r="J354" s="15"/>
    </row>
    <row r="355" spans="1:10">
      <c r="A355" s="15"/>
      <c r="B355" s="15"/>
      <c r="C355" s="15"/>
      <c r="D355" s="15"/>
      <c r="E355" s="15"/>
      <c r="F355" s="15"/>
      <c r="G355" s="15"/>
      <c r="H355" s="15"/>
      <c r="I355" s="15"/>
      <c r="J355" s="15"/>
    </row>
    <row r="356" spans="1:10">
      <c r="A356" s="15"/>
      <c r="B356" s="15"/>
      <c r="C356" s="15"/>
      <c r="D356" s="15"/>
      <c r="E356" s="15"/>
      <c r="F356" s="15"/>
      <c r="G356" s="15"/>
      <c r="H356" s="15"/>
      <c r="I356" s="15"/>
      <c r="J356" s="15"/>
    </row>
    <row r="357" spans="1:10">
      <c r="A357" s="15"/>
      <c r="B357" s="15"/>
      <c r="C357" s="15"/>
      <c r="D357" s="15"/>
      <c r="E357" s="15"/>
      <c r="F357" s="15"/>
      <c r="G357" s="15"/>
      <c r="H357" s="15"/>
      <c r="I357" s="15"/>
      <c r="J357" s="15"/>
    </row>
    <row r="358" spans="1:10">
      <c r="A358" s="15"/>
      <c r="B358" s="15"/>
      <c r="C358" s="15"/>
      <c r="D358" s="15"/>
      <c r="E358" s="15"/>
      <c r="F358" s="15"/>
      <c r="G358" s="15"/>
      <c r="H358" s="15"/>
      <c r="I358" s="15"/>
      <c r="J358" s="15"/>
    </row>
    <row r="359" spans="1:10">
      <c r="A359" s="15"/>
      <c r="B359" s="15"/>
      <c r="C359" s="15"/>
      <c r="D359" s="15"/>
      <c r="E359" s="15"/>
      <c r="F359" s="15"/>
      <c r="G359" s="15"/>
      <c r="H359" s="15"/>
      <c r="I359" s="15"/>
      <c r="J359" s="15"/>
    </row>
    <row r="360" spans="1:10">
      <c r="A360" s="15"/>
      <c r="B360" s="15"/>
      <c r="C360" s="15"/>
      <c r="D360" s="15"/>
      <c r="E360" s="15"/>
      <c r="F360" s="15"/>
      <c r="G360" s="15"/>
      <c r="H360" s="15"/>
      <c r="I360" s="15"/>
      <c r="J360" s="15"/>
    </row>
    <row r="361" spans="1:10">
      <c r="A361" s="15"/>
      <c r="B361" s="15"/>
      <c r="C361" s="15"/>
      <c r="D361" s="15"/>
      <c r="E361" s="15"/>
      <c r="F361" s="15"/>
      <c r="G361" s="15"/>
      <c r="H361" s="15"/>
      <c r="I361" s="15"/>
      <c r="J361" s="15"/>
    </row>
    <row r="362" spans="1:10">
      <c r="A362" s="15"/>
      <c r="B362" s="15"/>
      <c r="C362" s="15"/>
      <c r="D362" s="15"/>
      <c r="E362" s="15"/>
      <c r="F362" s="15"/>
      <c r="G362" s="15"/>
      <c r="H362" s="15"/>
      <c r="I362" s="15"/>
      <c r="J362" s="15"/>
    </row>
    <row r="363" spans="1:10">
      <c r="A363" s="15"/>
      <c r="B363" s="15"/>
      <c r="C363" s="15"/>
      <c r="D363" s="15"/>
      <c r="E363" s="15"/>
      <c r="F363" s="15"/>
      <c r="G363" s="15"/>
      <c r="H363" s="15"/>
      <c r="I363" s="15"/>
      <c r="J363" s="15"/>
    </row>
    <row r="364" spans="1:10">
      <c r="A364" s="15"/>
      <c r="B364" s="15"/>
      <c r="C364" s="15"/>
      <c r="D364" s="15"/>
      <c r="E364" s="15"/>
      <c r="F364" s="15"/>
      <c r="G364" s="15"/>
      <c r="H364" s="15"/>
      <c r="I364" s="15"/>
      <c r="J364" s="15"/>
    </row>
    <row r="365" spans="1:10">
      <c r="A365" s="15"/>
      <c r="B365" s="15"/>
      <c r="C365" s="15"/>
      <c r="D365" s="15"/>
      <c r="E365" s="15"/>
      <c r="F365" s="15"/>
      <c r="G365" s="15"/>
      <c r="H365" s="15"/>
      <c r="I365" s="15"/>
      <c r="J365" s="15"/>
    </row>
    <row r="366" spans="1:10">
      <c r="A366" s="15"/>
      <c r="B366" s="15"/>
      <c r="C366" s="15"/>
      <c r="D366" s="15"/>
      <c r="E366" s="15"/>
      <c r="F366" s="15"/>
      <c r="G366" s="15"/>
      <c r="H366" s="15"/>
      <c r="I366" s="15"/>
      <c r="J366" s="15"/>
    </row>
    <row r="367" spans="1:10">
      <c r="A367" s="15"/>
      <c r="B367" s="15"/>
      <c r="C367" s="15"/>
      <c r="D367" s="15"/>
      <c r="E367" s="15"/>
      <c r="F367" s="15"/>
      <c r="G367" s="15"/>
      <c r="H367" s="15"/>
      <c r="I367" s="15"/>
      <c r="J367" s="15"/>
    </row>
    <row r="368" spans="1:10">
      <c r="A368" s="15"/>
      <c r="B368" s="15"/>
      <c r="C368" s="15"/>
      <c r="D368" s="15"/>
      <c r="E368" s="15"/>
      <c r="F368" s="15"/>
      <c r="G368" s="15"/>
      <c r="H368" s="15"/>
      <c r="I368" s="15"/>
      <c r="J368" s="15"/>
    </row>
    <row r="369" spans="1:10">
      <c r="A369" s="15"/>
      <c r="B369" s="15"/>
      <c r="C369" s="15"/>
      <c r="D369" s="15"/>
      <c r="E369" s="15"/>
      <c r="F369" s="15"/>
      <c r="G369" s="15"/>
      <c r="H369" s="15"/>
      <c r="I369" s="15"/>
      <c r="J369" s="15"/>
    </row>
    <row r="370" spans="1:10">
      <c r="A370" s="15"/>
      <c r="B370" s="15"/>
      <c r="C370" s="15"/>
      <c r="D370" s="15"/>
      <c r="E370" s="15"/>
      <c r="F370" s="15"/>
      <c r="G370" s="15"/>
      <c r="H370" s="15"/>
      <c r="I370" s="15"/>
      <c r="J370" s="15"/>
    </row>
    <row r="371" spans="1:10">
      <c r="A371" s="15"/>
      <c r="B371" s="15"/>
      <c r="C371" s="15"/>
      <c r="D371" s="15"/>
      <c r="E371" s="15"/>
      <c r="F371" s="15"/>
      <c r="G371" s="15"/>
      <c r="H371" s="15"/>
      <c r="I371" s="15"/>
      <c r="J371" s="15"/>
    </row>
    <row r="372" spans="1:10">
      <c r="A372" s="15"/>
      <c r="B372" s="15"/>
      <c r="C372" s="15"/>
      <c r="D372" s="15"/>
      <c r="E372" s="15"/>
      <c r="F372" s="15"/>
      <c r="G372" s="15"/>
      <c r="H372" s="15"/>
      <c r="I372" s="15"/>
      <c r="J372" s="15"/>
    </row>
    <row r="373" spans="1:10">
      <c r="A373" s="15"/>
      <c r="B373" s="15"/>
      <c r="C373" s="15"/>
      <c r="D373" s="15"/>
      <c r="E373" s="15"/>
      <c r="F373" s="15"/>
      <c r="G373" s="15"/>
      <c r="H373" s="15"/>
      <c r="I373" s="15"/>
      <c r="J373" s="15"/>
    </row>
    <row r="374" spans="1:10">
      <c r="A374" s="15"/>
      <c r="B374" s="15"/>
      <c r="C374" s="15"/>
      <c r="D374" s="15"/>
      <c r="E374" s="15"/>
      <c r="F374" s="15"/>
      <c r="G374" s="15"/>
      <c r="H374" s="15"/>
      <c r="I374" s="15"/>
      <c r="J374" s="15"/>
    </row>
    <row r="375" spans="1:10">
      <c r="A375" s="15"/>
      <c r="B375" s="15"/>
      <c r="C375" s="15"/>
      <c r="D375" s="15"/>
      <c r="E375" s="15"/>
      <c r="F375" s="15"/>
      <c r="G375" s="15"/>
      <c r="H375" s="15"/>
      <c r="I375" s="15"/>
      <c r="J375" s="15"/>
    </row>
    <row r="376" spans="1:10">
      <c r="A376" s="15"/>
      <c r="B376" s="15"/>
      <c r="C376" s="15"/>
      <c r="D376" s="15"/>
      <c r="E376" s="15"/>
      <c r="F376" s="15"/>
      <c r="G376" s="15"/>
      <c r="H376" s="15"/>
      <c r="I376" s="15"/>
      <c r="J376" s="15"/>
    </row>
    <row r="377" spans="1:10">
      <c r="A377" s="15"/>
      <c r="B377" s="15"/>
      <c r="C377" s="15"/>
      <c r="D377" s="15"/>
      <c r="E377" s="15"/>
      <c r="F377" s="15"/>
      <c r="G377" s="15"/>
      <c r="H377" s="15"/>
      <c r="I377" s="15"/>
      <c r="J377" s="15"/>
    </row>
    <row r="378" spans="1:10">
      <c r="A378" s="15"/>
      <c r="B378" s="15"/>
      <c r="C378" s="15"/>
      <c r="D378" s="15"/>
      <c r="E378" s="15"/>
      <c r="F378" s="15"/>
      <c r="G378" s="15"/>
      <c r="H378" s="15"/>
      <c r="I378" s="15"/>
      <c r="J378" s="15"/>
    </row>
    <row r="379" spans="1:10">
      <c r="A379" s="15"/>
      <c r="B379" s="15"/>
      <c r="C379" s="15"/>
      <c r="D379" s="15"/>
      <c r="E379" s="15"/>
      <c r="F379" s="15"/>
      <c r="G379" s="15"/>
      <c r="H379" s="15"/>
      <c r="I379" s="15"/>
      <c r="J379" s="15"/>
    </row>
    <row r="380" spans="1:10">
      <c r="A380" s="15"/>
      <c r="B380" s="15"/>
      <c r="C380" s="15"/>
      <c r="D380" s="15"/>
      <c r="E380" s="15"/>
      <c r="F380" s="15"/>
      <c r="G380" s="15"/>
      <c r="H380" s="15"/>
      <c r="I380" s="15"/>
      <c r="J380" s="15"/>
    </row>
    <row r="381" spans="1:10">
      <c r="A381" s="15"/>
      <c r="B381" s="15"/>
      <c r="C381" s="15"/>
      <c r="D381" s="15"/>
      <c r="E381" s="15"/>
      <c r="F381" s="15"/>
      <c r="G381" s="15"/>
      <c r="H381" s="15"/>
      <c r="I381" s="15"/>
      <c r="J381" s="15"/>
    </row>
    <row r="382" spans="1:10">
      <c r="A382" s="15"/>
      <c r="B382" s="15"/>
      <c r="C382" s="15"/>
      <c r="D382" s="15"/>
      <c r="E382" s="15"/>
      <c r="F382" s="15"/>
      <c r="G382" s="15"/>
      <c r="H382" s="15"/>
      <c r="I382" s="15"/>
      <c r="J382" s="15"/>
    </row>
    <row r="383" spans="1:10">
      <c r="A383" s="15"/>
      <c r="B383" s="15"/>
      <c r="C383" s="15"/>
      <c r="D383" s="15"/>
      <c r="E383" s="15"/>
      <c r="F383" s="15"/>
      <c r="G383" s="15"/>
      <c r="H383" s="15"/>
      <c r="I383" s="15"/>
      <c r="J383" s="15"/>
    </row>
    <row r="384" spans="1:10">
      <c r="A384" s="15"/>
      <c r="B384" s="15"/>
      <c r="C384" s="15"/>
      <c r="D384" s="15"/>
      <c r="E384" s="15"/>
      <c r="F384" s="15"/>
      <c r="G384" s="15"/>
      <c r="H384" s="15"/>
      <c r="I384" s="15"/>
      <c r="J384" s="15"/>
    </row>
    <row r="385" spans="1:10">
      <c r="A385" s="15"/>
      <c r="B385" s="15"/>
      <c r="C385" s="15"/>
      <c r="D385" s="15"/>
      <c r="E385" s="15"/>
      <c r="F385" s="15"/>
      <c r="G385" s="15"/>
      <c r="H385" s="15"/>
      <c r="I385" s="15"/>
      <c r="J385" s="15"/>
    </row>
    <row r="386" spans="1:10">
      <c r="A386" s="15"/>
      <c r="B386" s="15"/>
      <c r="C386" s="15"/>
      <c r="D386" s="15"/>
      <c r="E386" s="15"/>
      <c r="F386" s="15"/>
      <c r="G386" s="15"/>
      <c r="H386" s="15"/>
      <c r="I386" s="15"/>
      <c r="J386" s="15"/>
    </row>
    <row r="387" spans="1:10">
      <c r="A387" s="15"/>
      <c r="B387" s="15"/>
      <c r="C387" s="15"/>
      <c r="D387" s="15"/>
      <c r="E387" s="15"/>
      <c r="F387" s="15"/>
      <c r="G387" s="15"/>
      <c r="H387" s="15"/>
      <c r="I387" s="15"/>
      <c r="J387" s="15"/>
    </row>
    <row r="388" spans="1:10">
      <c r="A388" s="15"/>
      <c r="B388" s="15"/>
      <c r="C388" s="15"/>
      <c r="D388" s="15"/>
      <c r="E388" s="15"/>
      <c r="F388" s="15"/>
      <c r="G388" s="15"/>
      <c r="H388" s="15"/>
      <c r="I388" s="15"/>
      <c r="J388" s="15"/>
    </row>
    <row r="389" spans="1:10">
      <c r="A389" s="15"/>
      <c r="B389" s="15"/>
      <c r="C389" s="15"/>
      <c r="D389" s="15"/>
      <c r="E389" s="15"/>
      <c r="F389" s="15"/>
      <c r="G389" s="15"/>
      <c r="H389" s="15"/>
      <c r="I389" s="15"/>
      <c r="J389" s="15"/>
    </row>
    <row r="390" spans="1:10">
      <c r="A390" s="15"/>
      <c r="B390" s="15"/>
      <c r="C390" s="15"/>
      <c r="D390" s="15"/>
      <c r="E390" s="15"/>
      <c r="F390" s="15"/>
      <c r="G390" s="15"/>
      <c r="H390" s="15"/>
      <c r="I390" s="15"/>
      <c r="J390" s="15"/>
    </row>
    <row r="391" spans="1:10">
      <c r="A391" s="15"/>
      <c r="B391" s="15"/>
      <c r="C391" s="15"/>
      <c r="D391" s="15"/>
      <c r="E391" s="15"/>
      <c r="F391" s="15"/>
      <c r="G391" s="15"/>
      <c r="H391" s="15"/>
      <c r="I391" s="15"/>
      <c r="J391" s="15"/>
    </row>
    <row r="392" spans="1:10">
      <c r="A392" s="15"/>
      <c r="B392" s="15"/>
      <c r="C392" s="15"/>
      <c r="D392" s="15"/>
      <c r="E392" s="15"/>
      <c r="F392" s="15"/>
      <c r="G392" s="15"/>
      <c r="H392" s="15"/>
      <c r="I392" s="15"/>
      <c r="J392" s="15"/>
    </row>
    <row r="393" spans="1:10">
      <c r="A393" s="15"/>
      <c r="B393" s="15"/>
      <c r="C393" s="15"/>
      <c r="D393" s="15"/>
      <c r="E393" s="15"/>
      <c r="F393" s="15"/>
      <c r="G393" s="15"/>
      <c r="H393" s="15"/>
      <c r="I393" s="15"/>
      <c r="J393" s="15"/>
    </row>
    <row r="394" spans="1:10">
      <c r="A394" s="15"/>
      <c r="B394" s="15"/>
      <c r="C394" s="15"/>
      <c r="D394" s="15"/>
      <c r="E394" s="15"/>
      <c r="F394" s="15"/>
      <c r="G394" s="15"/>
      <c r="H394" s="15"/>
      <c r="I394" s="15"/>
      <c r="J394" s="15"/>
    </row>
    <row r="395" spans="1:10">
      <c r="A395" s="15"/>
      <c r="B395" s="15"/>
      <c r="C395" s="15"/>
      <c r="D395" s="15"/>
      <c r="E395" s="15"/>
      <c r="F395" s="15"/>
      <c r="G395" s="15"/>
      <c r="H395" s="15"/>
      <c r="I395" s="15"/>
      <c r="J395" s="15"/>
    </row>
    <row r="396" spans="1:10">
      <c r="A396" s="15"/>
      <c r="B396" s="15"/>
      <c r="C396" s="15"/>
      <c r="D396" s="15"/>
      <c r="E396" s="15"/>
      <c r="F396" s="15"/>
      <c r="G396" s="15"/>
      <c r="H396" s="15"/>
      <c r="I396" s="15"/>
      <c r="J396" s="15"/>
    </row>
    <row r="397" spans="1:10">
      <c r="A397" s="15"/>
      <c r="B397" s="15"/>
      <c r="C397" s="15"/>
      <c r="D397" s="15"/>
      <c r="E397" s="15"/>
      <c r="F397" s="15"/>
      <c r="G397" s="15"/>
      <c r="H397" s="15"/>
      <c r="I397" s="15"/>
      <c r="J397" s="15"/>
    </row>
    <row r="398" spans="1:10">
      <c r="A398" s="15"/>
      <c r="B398" s="15"/>
      <c r="C398" s="15"/>
      <c r="D398" s="15"/>
      <c r="E398" s="15"/>
      <c r="F398" s="15"/>
      <c r="G398" s="15"/>
      <c r="H398" s="15"/>
      <c r="I398" s="15"/>
      <c r="J398" s="15"/>
    </row>
    <row r="399" spans="1:10">
      <c r="A399" s="15"/>
      <c r="B399" s="15"/>
      <c r="C399" s="15"/>
      <c r="D399" s="15"/>
      <c r="E399" s="15"/>
      <c r="F399" s="15"/>
      <c r="G399" s="15"/>
      <c r="H399" s="15"/>
      <c r="I399" s="15"/>
      <c r="J399" s="15"/>
    </row>
    <row r="400" spans="1:10">
      <c r="A400" s="15"/>
      <c r="B400" s="15"/>
      <c r="C400" s="15"/>
      <c r="D400" s="15"/>
      <c r="E400" s="15"/>
      <c r="F400" s="15"/>
      <c r="G400" s="15"/>
      <c r="H400" s="15"/>
      <c r="I400" s="15"/>
      <c r="J400" s="15"/>
    </row>
    <row r="401" spans="1:10">
      <c r="A401" s="15"/>
      <c r="B401" s="15"/>
      <c r="C401" s="15"/>
      <c r="D401" s="15"/>
      <c r="E401" s="15"/>
      <c r="F401" s="15"/>
      <c r="G401" s="15"/>
      <c r="H401" s="15"/>
      <c r="I401" s="15"/>
      <c r="J401" s="15"/>
    </row>
    <row r="402" spans="1:10">
      <c r="A402" s="15"/>
      <c r="B402" s="15"/>
      <c r="C402" s="15"/>
      <c r="D402" s="15"/>
      <c r="E402" s="15"/>
      <c r="F402" s="15"/>
      <c r="G402" s="15"/>
      <c r="H402" s="15"/>
      <c r="I402" s="15"/>
      <c r="J402" s="15"/>
    </row>
    <row r="403" spans="1:10">
      <c r="A403" s="15"/>
      <c r="B403" s="15"/>
      <c r="C403" s="15"/>
      <c r="D403" s="15"/>
      <c r="E403" s="15"/>
      <c r="F403" s="15"/>
      <c r="G403" s="15"/>
      <c r="H403" s="15"/>
      <c r="I403" s="15"/>
      <c r="J403" s="15"/>
    </row>
    <row r="404" spans="1:10">
      <c r="A404" s="15"/>
      <c r="B404" s="15"/>
      <c r="C404" s="15"/>
      <c r="D404" s="15"/>
      <c r="E404" s="15"/>
      <c r="F404" s="15"/>
      <c r="G404" s="15"/>
      <c r="H404" s="15"/>
      <c r="I404" s="15"/>
      <c r="J404" s="15"/>
    </row>
    <row r="405" spans="1:10">
      <c r="A405" s="15"/>
      <c r="B405" s="15"/>
      <c r="C405" s="15"/>
      <c r="D405" s="15"/>
      <c r="E405" s="15"/>
      <c r="F405" s="15"/>
      <c r="G405" s="15"/>
      <c r="H405" s="15"/>
      <c r="I405" s="15"/>
      <c r="J405" s="15"/>
    </row>
    <row r="406" spans="1:10">
      <c r="A406" s="15"/>
      <c r="B406" s="15"/>
      <c r="C406" s="15"/>
      <c r="D406" s="15"/>
      <c r="E406" s="15"/>
      <c r="F406" s="15"/>
      <c r="G406" s="15"/>
      <c r="H406" s="15"/>
      <c r="I406" s="15"/>
      <c r="J406" s="15"/>
    </row>
    <row r="407" spans="1:10">
      <c r="A407" s="15"/>
      <c r="B407" s="15"/>
      <c r="C407" s="15"/>
      <c r="D407" s="15"/>
      <c r="E407" s="15"/>
      <c r="F407" s="15"/>
      <c r="G407" s="15"/>
      <c r="H407" s="15"/>
      <c r="I407" s="15"/>
      <c r="J407" s="15"/>
    </row>
    <row r="408" spans="1:10">
      <c r="A408" s="15"/>
      <c r="B408" s="15"/>
      <c r="C408" s="15"/>
      <c r="D408" s="15"/>
      <c r="E408" s="15"/>
      <c r="F408" s="15"/>
      <c r="G408" s="15"/>
      <c r="H408" s="15"/>
      <c r="I408" s="15"/>
      <c r="J408" s="15"/>
    </row>
    <row r="409" spans="1:10">
      <c r="A409" s="15"/>
      <c r="B409" s="15"/>
      <c r="C409" s="15"/>
      <c r="D409" s="15"/>
      <c r="E409" s="15"/>
      <c r="F409" s="15"/>
      <c r="G409" s="15"/>
      <c r="H409" s="15"/>
      <c r="I409" s="15"/>
      <c r="J409" s="15"/>
    </row>
    <row r="410" spans="1:10">
      <c r="A410" s="15"/>
      <c r="B410" s="15"/>
      <c r="C410" s="15"/>
      <c r="D410" s="15"/>
      <c r="E410" s="15"/>
      <c r="F410" s="15"/>
      <c r="G410" s="15"/>
      <c r="H410" s="15"/>
      <c r="I410" s="15"/>
      <c r="J410" s="15"/>
    </row>
    <row r="411" spans="1:10">
      <c r="A411" s="15"/>
      <c r="B411" s="15"/>
      <c r="C411" s="15"/>
      <c r="D411" s="15"/>
      <c r="E411" s="15"/>
      <c r="F411" s="15"/>
      <c r="G411" s="15"/>
      <c r="H411" s="15"/>
      <c r="I411" s="15"/>
      <c r="J411" s="15"/>
    </row>
    <row r="412" spans="1:10">
      <c r="A412" s="15"/>
      <c r="B412" s="15"/>
      <c r="C412" s="15"/>
      <c r="D412" s="15"/>
      <c r="E412" s="15"/>
      <c r="F412" s="15"/>
      <c r="G412" s="15"/>
      <c r="H412" s="15"/>
      <c r="I412" s="15"/>
      <c r="J412" s="15"/>
    </row>
    <row r="413" spans="1:10">
      <c r="A413" s="15"/>
      <c r="B413" s="15"/>
      <c r="C413" s="15"/>
      <c r="D413" s="15"/>
      <c r="E413" s="15"/>
      <c r="F413" s="15"/>
      <c r="G413" s="15"/>
      <c r="H413" s="15"/>
      <c r="I413" s="15"/>
      <c r="J413" s="15"/>
    </row>
    <row r="414" spans="1:10">
      <c r="A414" s="15"/>
      <c r="B414" s="15"/>
      <c r="C414" s="15"/>
      <c r="D414" s="15"/>
      <c r="E414" s="15"/>
      <c r="F414" s="15"/>
      <c r="G414" s="15"/>
      <c r="H414" s="15"/>
      <c r="I414" s="15"/>
      <c r="J414" s="15"/>
    </row>
    <row r="415" spans="1:10">
      <c r="A415" s="15"/>
      <c r="B415" s="15"/>
      <c r="C415" s="15"/>
      <c r="D415" s="15"/>
      <c r="E415" s="15"/>
      <c r="F415" s="15"/>
      <c r="G415" s="15"/>
      <c r="H415" s="15"/>
      <c r="I415" s="15"/>
      <c r="J415" s="15"/>
    </row>
    <row r="416" spans="1:10">
      <c r="A416" s="15"/>
      <c r="B416" s="15"/>
      <c r="C416" s="15"/>
      <c r="D416" s="15"/>
      <c r="E416" s="15"/>
      <c r="F416" s="15"/>
      <c r="G416" s="15"/>
      <c r="H416" s="15"/>
      <c r="I416" s="15"/>
      <c r="J416" s="15"/>
    </row>
    <row r="417" spans="1:10">
      <c r="A417" s="15"/>
      <c r="B417" s="15"/>
      <c r="C417" s="15"/>
      <c r="D417" s="15"/>
      <c r="E417" s="15"/>
      <c r="F417" s="15"/>
      <c r="G417" s="15"/>
      <c r="H417" s="15"/>
      <c r="I417" s="15"/>
      <c r="J417" s="15"/>
    </row>
    <row r="418" spans="1:10">
      <c r="A418" s="15"/>
      <c r="B418" s="15"/>
      <c r="C418" s="15"/>
      <c r="D418" s="15"/>
      <c r="E418" s="15"/>
      <c r="F418" s="15"/>
      <c r="G418" s="15"/>
      <c r="H418" s="15"/>
      <c r="I418" s="15"/>
      <c r="J418" s="15"/>
    </row>
    <row r="419" spans="1:10">
      <c r="A419" s="15"/>
      <c r="B419" s="15"/>
      <c r="C419" s="15"/>
      <c r="D419" s="15"/>
      <c r="E419" s="15"/>
      <c r="F419" s="15"/>
      <c r="G419" s="15"/>
      <c r="H419" s="15"/>
      <c r="I419" s="15"/>
      <c r="J419" s="15"/>
    </row>
    <row r="420" spans="1:10">
      <c r="A420" s="15"/>
      <c r="B420" s="15"/>
      <c r="C420" s="15"/>
      <c r="D420" s="15"/>
      <c r="E420" s="15"/>
      <c r="F420" s="15"/>
      <c r="G420" s="15"/>
      <c r="H420" s="15"/>
      <c r="I420" s="15"/>
      <c r="J420" s="15"/>
    </row>
    <row r="421" spans="1:10">
      <c r="A421" s="15"/>
      <c r="B421" s="15"/>
      <c r="C421" s="15"/>
      <c r="D421" s="15"/>
      <c r="E421" s="15"/>
      <c r="F421" s="15"/>
      <c r="G421" s="15"/>
      <c r="H421" s="15"/>
      <c r="I421" s="15"/>
      <c r="J421" s="15"/>
    </row>
    <row r="422" spans="1:10">
      <c r="A422" s="15"/>
      <c r="B422" s="15"/>
      <c r="C422" s="15"/>
      <c r="D422" s="15"/>
      <c r="E422" s="15"/>
      <c r="F422" s="15"/>
      <c r="G422" s="15"/>
      <c r="H422" s="15"/>
      <c r="I422" s="15"/>
      <c r="J422" s="15"/>
    </row>
    <row r="423" spans="1:10">
      <c r="A423" s="15"/>
      <c r="B423" s="15"/>
      <c r="C423" s="15"/>
      <c r="D423" s="15"/>
      <c r="E423" s="15"/>
      <c r="F423" s="15"/>
      <c r="G423" s="15"/>
      <c r="H423" s="15"/>
      <c r="I423" s="15"/>
      <c r="J423" s="15"/>
    </row>
    <row r="424" spans="1:10">
      <c r="A424" s="15"/>
      <c r="B424" s="15"/>
      <c r="C424" s="15"/>
      <c r="D424" s="15"/>
      <c r="E424" s="15"/>
      <c r="F424" s="15"/>
      <c r="G424" s="15"/>
      <c r="H424" s="15"/>
      <c r="I424" s="15"/>
      <c r="J424" s="15"/>
    </row>
    <row r="425" spans="1:10">
      <c r="A425" s="15"/>
      <c r="B425" s="15"/>
      <c r="C425" s="15"/>
      <c r="D425" s="15"/>
      <c r="E425" s="15"/>
      <c r="F425" s="15"/>
      <c r="G425" s="15"/>
      <c r="H425" s="15"/>
      <c r="I425" s="15"/>
      <c r="J425" s="15"/>
    </row>
    <row r="426" spans="1:10">
      <c r="A426" s="15"/>
      <c r="B426" s="15"/>
      <c r="C426" s="15"/>
      <c r="D426" s="15"/>
      <c r="E426" s="15"/>
      <c r="F426" s="15"/>
      <c r="G426" s="15"/>
      <c r="H426" s="15"/>
      <c r="I426" s="15"/>
      <c r="J426" s="15"/>
    </row>
    <row r="427" spans="1:10">
      <c r="A427" s="15"/>
      <c r="B427" s="15"/>
      <c r="C427" s="15"/>
      <c r="D427" s="15"/>
      <c r="E427" s="15"/>
      <c r="F427" s="15"/>
      <c r="G427" s="15"/>
      <c r="H427" s="15"/>
      <c r="I427" s="15"/>
      <c r="J427" s="15"/>
    </row>
    <row r="428" spans="1:10">
      <c r="A428" s="15"/>
      <c r="B428" s="15"/>
      <c r="C428" s="15"/>
      <c r="D428" s="15"/>
      <c r="E428" s="15"/>
      <c r="F428" s="15"/>
      <c r="G428" s="15"/>
      <c r="H428" s="15"/>
      <c r="I428" s="15"/>
      <c r="J428" s="15"/>
    </row>
    <row r="429" spans="1:10">
      <c r="A429" s="15"/>
      <c r="B429" s="15"/>
      <c r="C429" s="15"/>
      <c r="D429" s="15"/>
      <c r="E429" s="15"/>
      <c r="F429" s="15"/>
      <c r="G429" s="15"/>
      <c r="H429" s="15"/>
      <c r="I429" s="15"/>
      <c r="J429" s="15"/>
    </row>
    <row r="430" spans="1:10">
      <c r="A430" s="15"/>
      <c r="B430" s="15"/>
      <c r="C430" s="15"/>
      <c r="D430" s="15"/>
      <c r="E430" s="15"/>
      <c r="F430" s="15"/>
      <c r="G430" s="15"/>
      <c r="H430" s="15"/>
      <c r="I430" s="15"/>
      <c r="J430" s="15"/>
    </row>
    <row r="431" spans="1:10">
      <c r="A431" s="15"/>
      <c r="B431" s="15"/>
      <c r="C431" s="15"/>
      <c r="D431" s="15"/>
      <c r="E431" s="15"/>
      <c r="F431" s="15"/>
      <c r="G431" s="15"/>
      <c r="H431" s="15"/>
      <c r="I431" s="15"/>
      <c r="J431" s="15"/>
    </row>
    <row r="432" spans="1:10">
      <c r="A432" s="15"/>
      <c r="B432" s="15"/>
      <c r="C432" s="15"/>
      <c r="D432" s="15"/>
      <c r="E432" s="15"/>
      <c r="F432" s="15"/>
      <c r="G432" s="15"/>
      <c r="H432" s="15"/>
      <c r="I432" s="15"/>
      <c r="J432" s="15"/>
    </row>
    <row r="433" spans="1:10">
      <c r="A433" s="15"/>
      <c r="B433" s="15"/>
      <c r="C433" s="15"/>
      <c r="D433" s="15"/>
      <c r="E433" s="15"/>
      <c r="F433" s="15"/>
      <c r="G433" s="15"/>
      <c r="H433" s="15"/>
      <c r="I433" s="15"/>
      <c r="J433" s="15"/>
    </row>
    <row r="434" spans="1:10">
      <c r="A434" s="15"/>
      <c r="B434" s="15"/>
      <c r="C434" s="15"/>
      <c r="D434" s="15"/>
      <c r="E434" s="15"/>
      <c r="F434" s="15"/>
      <c r="G434" s="15"/>
      <c r="H434" s="15"/>
      <c r="I434" s="15"/>
      <c r="J434" s="15"/>
    </row>
    <row r="435" spans="1:10">
      <c r="A435" s="15"/>
      <c r="B435" s="15"/>
      <c r="C435" s="15"/>
      <c r="D435" s="15"/>
      <c r="E435" s="15"/>
      <c r="F435" s="15"/>
      <c r="G435" s="15"/>
      <c r="H435" s="15"/>
      <c r="I435" s="15"/>
      <c r="J435" s="15"/>
    </row>
    <row r="436" spans="1:10">
      <c r="A436" s="15"/>
      <c r="B436" s="15"/>
      <c r="C436" s="15"/>
      <c r="D436" s="15"/>
      <c r="E436" s="15"/>
      <c r="F436" s="15"/>
      <c r="G436" s="15"/>
      <c r="H436" s="15"/>
      <c r="I436" s="15"/>
      <c r="J436" s="15"/>
    </row>
    <row r="437" spans="1:10">
      <c r="A437" s="15"/>
      <c r="B437" s="15"/>
      <c r="C437" s="15"/>
      <c r="D437" s="15"/>
      <c r="E437" s="15"/>
      <c r="F437" s="15"/>
      <c r="G437" s="15"/>
      <c r="H437" s="15"/>
      <c r="I437" s="15"/>
      <c r="J437" s="15"/>
    </row>
    <row r="438" spans="1:10">
      <c r="A438" s="15"/>
      <c r="B438" s="15"/>
      <c r="C438" s="15"/>
      <c r="D438" s="15"/>
      <c r="E438" s="15"/>
      <c r="F438" s="15"/>
      <c r="G438" s="15"/>
      <c r="H438" s="15"/>
      <c r="I438" s="15"/>
      <c r="J438" s="15"/>
    </row>
    <row r="439" spans="1:10">
      <c r="A439" s="15"/>
      <c r="B439" s="15"/>
      <c r="C439" s="15"/>
      <c r="D439" s="15"/>
      <c r="E439" s="15"/>
      <c r="F439" s="15"/>
      <c r="G439" s="15"/>
      <c r="H439" s="15"/>
      <c r="I439" s="15"/>
      <c r="J439" s="15"/>
    </row>
    <row r="440" spans="1:10">
      <c r="A440" s="15"/>
      <c r="B440" s="15"/>
      <c r="C440" s="15"/>
      <c r="D440" s="15"/>
      <c r="E440" s="15"/>
      <c r="F440" s="15"/>
      <c r="G440" s="15"/>
      <c r="H440" s="15"/>
      <c r="I440" s="15"/>
      <c r="J440" s="15"/>
    </row>
    <row r="441" spans="1:10">
      <c r="A441" s="15"/>
      <c r="B441" s="15"/>
      <c r="C441" s="15"/>
      <c r="D441" s="15"/>
      <c r="E441" s="15"/>
      <c r="F441" s="15"/>
      <c r="G441" s="15"/>
      <c r="H441" s="15"/>
      <c r="I441" s="15"/>
      <c r="J441" s="15"/>
    </row>
    <row r="442" spans="1:10">
      <c r="A442" s="15"/>
      <c r="B442" s="15"/>
      <c r="C442" s="15"/>
      <c r="D442" s="15"/>
      <c r="E442" s="15"/>
      <c r="F442" s="15"/>
      <c r="G442" s="15"/>
      <c r="H442" s="15"/>
      <c r="I442" s="15"/>
      <c r="J442" s="15"/>
    </row>
    <row r="443" spans="1:10">
      <c r="A443" s="15"/>
      <c r="B443" s="15"/>
      <c r="C443" s="15"/>
      <c r="D443" s="15"/>
      <c r="E443" s="15"/>
      <c r="F443" s="15"/>
      <c r="G443" s="15"/>
      <c r="H443" s="15"/>
      <c r="I443" s="15"/>
      <c r="J443" s="15"/>
    </row>
    <row r="444" spans="1:10">
      <c r="A444" s="15"/>
      <c r="B444" s="15"/>
      <c r="C444" s="15"/>
      <c r="D444" s="15"/>
      <c r="E444" s="15"/>
      <c r="F444" s="15"/>
      <c r="G444" s="15"/>
      <c r="H444" s="15"/>
      <c r="I444" s="15"/>
      <c r="J444" s="15"/>
    </row>
    <row r="445" spans="1:10">
      <c r="A445" s="15"/>
      <c r="B445" s="15"/>
      <c r="C445" s="15"/>
      <c r="D445" s="15"/>
      <c r="E445" s="15"/>
      <c r="F445" s="15"/>
      <c r="G445" s="15"/>
      <c r="H445" s="15"/>
      <c r="I445" s="15"/>
      <c r="J445" s="15"/>
    </row>
    <row r="446" spans="1:10">
      <c r="A446" s="15"/>
      <c r="B446" s="15"/>
      <c r="C446" s="15"/>
      <c r="D446" s="15"/>
      <c r="E446" s="15"/>
      <c r="F446" s="15"/>
      <c r="G446" s="15"/>
      <c r="H446" s="15"/>
      <c r="I446" s="15"/>
      <c r="J446" s="15"/>
    </row>
    <row r="447" spans="1:10">
      <c r="A447" s="15"/>
      <c r="B447" s="15"/>
      <c r="C447" s="15"/>
      <c r="D447" s="15"/>
      <c r="E447" s="15"/>
      <c r="F447" s="15"/>
      <c r="G447" s="15"/>
      <c r="H447" s="15"/>
      <c r="I447" s="15"/>
      <c r="J447" s="15"/>
    </row>
    <row r="448" spans="1:10">
      <c r="A448" s="15"/>
      <c r="B448" s="15"/>
      <c r="C448" s="15"/>
      <c r="D448" s="15"/>
      <c r="E448" s="15"/>
      <c r="F448" s="15"/>
      <c r="G448" s="15"/>
      <c r="H448" s="15"/>
      <c r="I448" s="15"/>
      <c r="J448" s="15"/>
    </row>
    <row r="449" spans="1:10">
      <c r="A449" s="15"/>
      <c r="B449" s="15"/>
      <c r="C449" s="15"/>
      <c r="D449" s="15"/>
      <c r="E449" s="15"/>
      <c r="F449" s="15"/>
      <c r="G449" s="15"/>
      <c r="H449" s="15"/>
      <c r="I449" s="15"/>
      <c r="J449" s="15"/>
    </row>
    <row r="450" spans="1:10">
      <c r="A450" s="15"/>
      <c r="B450" s="15"/>
      <c r="C450" s="15"/>
      <c r="D450" s="15"/>
      <c r="E450" s="15"/>
      <c r="F450" s="15"/>
      <c r="G450" s="15"/>
      <c r="H450" s="15"/>
      <c r="I450" s="15"/>
      <c r="J450" s="15"/>
    </row>
    <row r="451" spans="1:10">
      <c r="A451" s="15"/>
      <c r="B451" s="15"/>
      <c r="C451" s="15"/>
      <c r="D451" s="15"/>
      <c r="E451" s="15"/>
      <c r="F451" s="15"/>
      <c r="G451" s="15"/>
      <c r="H451" s="15"/>
      <c r="I451" s="15"/>
      <c r="J451" s="15"/>
    </row>
    <row r="452" spans="1:10">
      <c r="A452" s="15"/>
      <c r="B452" s="15"/>
      <c r="C452" s="15"/>
      <c r="D452" s="15"/>
      <c r="E452" s="15"/>
      <c r="F452" s="15"/>
      <c r="G452" s="15"/>
      <c r="H452" s="15"/>
      <c r="I452" s="15"/>
      <c r="J452" s="15"/>
    </row>
    <row r="453" spans="1:10">
      <c r="A453" s="15"/>
      <c r="B453" s="15"/>
      <c r="C453" s="15"/>
      <c r="D453" s="15"/>
      <c r="E453" s="15"/>
      <c r="F453" s="15"/>
      <c r="G453" s="15"/>
      <c r="H453" s="15"/>
      <c r="I453" s="15"/>
      <c r="J453" s="15"/>
    </row>
    <row r="454" spans="1:10">
      <c r="A454" s="15"/>
      <c r="B454" s="15"/>
      <c r="C454" s="15"/>
      <c r="D454" s="15"/>
      <c r="E454" s="15"/>
      <c r="F454" s="15"/>
      <c r="G454" s="15"/>
      <c r="H454" s="15"/>
      <c r="I454" s="15"/>
      <c r="J454" s="15"/>
    </row>
    <row r="455" spans="1:10">
      <c r="A455" s="15"/>
      <c r="B455" s="15"/>
      <c r="C455" s="15"/>
      <c r="D455" s="15"/>
      <c r="E455" s="15"/>
      <c r="F455" s="15"/>
      <c r="G455" s="15"/>
      <c r="H455" s="15"/>
      <c r="I455" s="15"/>
      <c r="J455" s="15"/>
    </row>
    <row r="456" spans="1:10">
      <c r="A456" s="15"/>
      <c r="B456" s="15"/>
      <c r="C456" s="15"/>
      <c r="D456" s="15"/>
      <c r="E456" s="15"/>
      <c r="F456" s="15"/>
      <c r="G456" s="15"/>
      <c r="H456" s="15"/>
      <c r="I456" s="15"/>
      <c r="J456" s="15"/>
    </row>
    <row r="457" spans="1:10">
      <c r="A457" s="15"/>
      <c r="B457" s="15"/>
      <c r="C457" s="15"/>
      <c r="D457" s="15"/>
      <c r="E457" s="15"/>
      <c r="F457" s="15"/>
      <c r="G457" s="15"/>
      <c r="H457" s="15"/>
      <c r="I457" s="15"/>
      <c r="J457" s="15"/>
    </row>
    <row r="458" spans="1:10">
      <c r="A458" s="15"/>
      <c r="B458" s="15"/>
      <c r="C458" s="15"/>
      <c r="D458" s="15"/>
      <c r="E458" s="15"/>
      <c r="F458" s="15"/>
      <c r="G458" s="15"/>
      <c r="H458" s="15"/>
      <c r="I458" s="15"/>
      <c r="J458" s="15"/>
    </row>
    <row r="459" spans="1:10">
      <c r="A459" s="15"/>
      <c r="B459" s="15"/>
      <c r="C459" s="15"/>
      <c r="D459" s="15"/>
      <c r="E459" s="15"/>
      <c r="F459" s="15"/>
      <c r="G459" s="15"/>
      <c r="H459" s="15"/>
      <c r="I459" s="15"/>
      <c r="J459" s="15"/>
    </row>
    <row r="460" spans="1:10">
      <c r="A460" s="15"/>
      <c r="B460" s="15"/>
      <c r="C460" s="15"/>
      <c r="D460" s="15"/>
      <c r="E460" s="15"/>
      <c r="F460" s="15"/>
      <c r="G460" s="15"/>
      <c r="H460" s="15"/>
      <c r="I460" s="15"/>
      <c r="J460" s="15"/>
    </row>
    <row r="461" spans="1:10">
      <c r="A461" s="15"/>
      <c r="B461" s="15"/>
      <c r="C461" s="15"/>
      <c r="D461" s="15"/>
      <c r="E461" s="15"/>
      <c r="F461" s="15"/>
      <c r="G461" s="15"/>
      <c r="H461" s="15"/>
      <c r="I461" s="15"/>
      <c r="J461" s="15"/>
    </row>
    <row r="462" spans="1:10">
      <c r="A462" s="15"/>
      <c r="B462" s="15"/>
      <c r="C462" s="15"/>
      <c r="D462" s="15"/>
      <c r="E462" s="15"/>
      <c r="F462" s="15"/>
      <c r="G462" s="15"/>
      <c r="H462" s="15"/>
      <c r="I462" s="15"/>
      <c r="J462" s="15"/>
    </row>
    <row r="463" spans="1:10">
      <c r="A463" s="15"/>
      <c r="B463" s="15"/>
      <c r="C463" s="15"/>
      <c r="D463" s="15"/>
      <c r="E463" s="15"/>
      <c r="F463" s="15"/>
      <c r="G463" s="15"/>
      <c r="H463" s="15"/>
      <c r="I463" s="15"/>
      <c r="J463" s="15"/>
    </row>
    <row r="464" spans="1:10">
      <c r="A464" s="15"/>
      <c r="B464" s="15"/>
      <c r="C464" s="15"/>
      <c r="D464" s="15"/>
      <c r="E464" s="15"/>
      <c r="F464" s="15"/>
      <c r="G464" s="15"/>
      <c r="H464" s="15"/>
      <c r="I464" s="15"/>
      <c r="J464" s="15"/>
    </row>
    <row r="465" spans="1:10">
      <c r="A465" s="15"/>
      <c r="B465" s="15"/>
      <c r="C465" s="15"/>
      <c r="D465" s="15"/>
      <c r="E465" s="15"/>
      <c r="F465" s="15"/>
      <c r="G465" s="15"/>
      <c r="H465" s="15"/>
      <c r="I465" s="15"/>
      <c r="J465" s="15"/>
    </row>
    <row r="466" spans="1:10">
      <c r="A466" s="15"/>
      <c r="B466" s="15"/>
      <c r="C466" s="15"/>
      <c r="D466" s="15"/>
      <c r="E466" s="15"/>
      <c r="F466" s="15"/>
      <c r="G466" s="15"/>
      <c r="H466" s="15"/>
      <c r="I466" s="15"/>
      <c r="J466" s="15"/>
    </row>
    <row r="467" spans="1:10">
      <c r="A467" s="15"/>
      <c r="B467" s="15"/>
      <c r="C467" s="15"/>
      <c r="D467" s="15"/>
      <c r="E467" s="15"/>
      <c r="F467" s="15"/>
      <c r="G467" s="15"/>
      <c r="H467" s="15"/>
      <c r="I467" s="15"/>
      <c r="J467" s="15"/>
    </row>
    <row r="468" spans="1:10">
      <c r="A468" s="15"/>
      <c r="B468" s="15"/>
      <c r="C468" s="15"/>
      <c r="D468" s="15"/>
      <c r="E468" s="15"/>
      <c r="F468" s="15"/>
      <c r="G468" s="15"/>
      <c r="H468" s="15"/>
      <c r="I468" s="15"/>
      <c r="J468" s="15"/>
    </row>
    <row r="469" spans="1:10">
      <c r="A469" s="15"/>
      <c r="B469" s="15"/>
      <c r="C469" s="15"/>
      <c r="D469" s="15"/>
      <c r="E469" s="15"/>
      <c r="F469" s="15"/>
      <c r="G469" s="15"/>
      <c r="H469" s="15"/>
      <c r="I469" s="15"/>
      <c r="J469" s="15"/>
    </row>
    <row r="470" spans="1:10">
      <c r="A470" s="15"/>
      <c r="B470" s="15"/>
      <c r="C470" s="15"/>
      <c r="D470" s="15"/>
      <c r="E470" s="15"/>
      <c r="F470" s="15"/>
      <c r="G470" s="15"/>
      <c r="H470" s="15"/>
      <c r="I470" s="15"/>
      <c r="J470" s="15"/>
    </row>
    <row r="471" spans="1:10">
      <c r="A471" s="15"/>
      <c r="B471" s="15"/>
      <c r="C471" s="15"/>
      <c r="D471" s="15"/>
      <c r="E471" s="15"/>
      <c r="F471" s="15"/>
      <c r="G471" s="15"/>
      <c r="H471" s="15"/>
      <c r="I471" s="15"/>
      <c r="J471" s="15"/>
    </row>
    <row r="472" spans="1:10">
      <c r="A472" s="15"/>
      <c r="B472" s="15"/>
      <c r="C472" s="15"/>
      <c r="D472" s="15"/>
      <c r="E472" s="15"/>
      <c r="F472" s="15"/>
      <c r="G472" s="15"/>
      <c r="H472" s="15"/>
      <c r="I472" s="15"/>
      <c r="J472" s="15"/>
    </row>
    <row r="473" spans="1:10">
      <c r="A473" s="15"/>
      <c r="B473" s="15"/>
      <c r="C473" s="15"/>
      <c r="D473" s="15"/>
      <c r="E473" s="15"/>
      <c r="F473" s="15"/>
      <c r="G473" s="15"/>
      <c r="H473" s="15"/>
      <c r="I473" s="15"/>
      <c r="J473" s="15"/>
    </row>
    <row r="474" spans="1:10">
      <c r="A474" s="15"/>
      <c r="B474" s="15"/>
      <c r="C474" s="15"/>
      <c r="D474" s="15"/>
      <c r="E474" s="15"/>
      <c r="F474" s="15"/>
      <c r="G474" s="15"/>
      <c r="H474" s="15"/>
      <c r="I474" s="15"/>
      <c r="J474" s="15"/>
    </row>
    <row r="475" spans="1:10">
      <c r="A475" s="15"/>
      <c r="B475" s="15"/>
      <c r="C475" s="15"/>
      <c r="D475" s="15"/>
      <c r="E475" s="15"/>
      <c r="F475" s="15"/>
      <c r="G475" s="15"/>
      <c r="H475" s="15"/>
      <c r="I475" s="15"/>
      <c r="J475" s="15"/>
    </row>
    <row r="476" spans="1:10">
      <c r="A476" s="15"/>
      <c r="B476" s="15"/>
      <c r="C476" s="15"/>
      <c r="D476" s="15"/>
      <c r="E476" s="15"/>
      <c r="F476" s="15"/>
      <c r="G476" s="15"/>
      <c r="H476" s="15"/>
      <c r="I476" s="15"/>
      <c r="J476" s="15"/>
    </row>
    <row r="477" spans="1:10">
      <c r="A477" s="15"/>
      <c r="B477" s="15"/>
      <c r="C477" s="15"/>
      <c r="D477" s="15"/>
      <c r="E477" s="15"/>
      <c r="F477" s="15"/>
      <c r="G477" s="15"/>
      <c r="H477" s="15"/>
      <c r="I477" s="15"/>
      <c r="J477" s="15"/>
    </row>
    <row r="478" spans="1:10">
      <c r="A478" s="15"/>
      <c r="B478" s="15"/>
      <c r="C478" s="15"/>
      <c r="D478" s="15"/>
      <c r="E478" s="15"/>
      <c r="F478" s="15"/>
      <c r="G478" s="15"/>
      <c r="H478" s="15"/>
      <c r="I478" s="15"/>
      <c r="J478" s="15"/>
    </row>
    <row r="479" spans="1:10">
      <c r="A479" s="15"/>
      <c r="B479" s="15"/>
      <c r="C479" s="15"/>
      <c r="D479" s="15"/>
      <c r="E479" s="15"/>
      <c r="F479" s="15"/>
      <c r="G479" s="15"/>
      <c r="H479" s="15"/>
      <c r="I479" s="15"/>
      <c r="J479" s="15"/>
    </row>
    <row r="480" spans="1:10">
      <c r="A480" s="15"/>
      <c r="B480" s="15"/>
      <c r="C480" s="15"/>
      <c r="D480" s="15"/>
      <c r="E480" s="15"/>
      <c r="F480" s="15"/>
      <c r="G480" s="15"/>
      <c r="H480" s="15"/>
      <c r="I480" s="15"/>
      <c r="J480" s="15"/>
    </row>
    <row r="481" spans="1:10">
      <c r="A481" s="15"/>
      <c r="B481" s="15"/>
      <c r="C481" s="15"/>
      <c r="D481" s="15"/>
      <c r="E481" s="15"/>
      <c r="F481" s="15"/>
      <c r="G481" s="15"/>
      <c r="H481" s="15"/>
      <c r="I481" s="15"/>
      <c r="J481" s="15"/>
    </row>
    <row r="482" spans="1:10">
      <c r="A482" s="15"/>
      <c r="B482" s="15"/>
      <c r="C482" s="15"/>
      <c r="D482" s="15"/>
      <c r="E482" s="15"/>
      <c r="F482" s="15"/>
      <c r="G482" s="15"/>
      <c r="H482" s="15"/>
      <c r="I482" s="15"/>
      <c r="J482" s="15"/>
    </row>
    <row r="483" spans="1:10">
      <c r="A483" s="15"/>
      <c r="B483" s="15"/>
      <c r="C483" s="15"/>
      <c r="D483" s="15"/>
      <c r="E483" s="15"/>
      <c r="F483" s="15"/>
      <c r="G483" s="15"/>
      <c r="H483" s="15"/>
      <c r="I483" s="15"/>
      <c r="J483" s="15"/>
    </row>
    <row r="484" spans="1:10">
      <c r="A484" s="15"/>
      <c r="B484" s="15"/>
      <c r="C484" s="15"/>
      <c r="D484" s="15"/>
      <c r="E484" s="15"/>
      <c r="F484" s="15"/>
      <c r="G484" s="15"/>
      <c r="H484" s="15"/>
      <c r="I484" s="15"/>
      <c r="J484" s="15"/>
    </row>
    <row r="485" spans="1:10">
      <c r="A485" s="15"/>
      <c r="B485" s="15"/>
      <c r="C485" s="15"/>
      <c r="D485" s="15"/>
      <c r="E485" s="15"/>
      <c r="F485" s="15"/>
      <c r="G485" s="15"/>
      <c r="H485" s="15"/>
      <c r="I485" s="15"/>
      <c r="J485" s="15"/>
    </row>
    <row r="486" spans="1:10">
      <c r="A486" s="15"/>
      <c r="B486" s="15"/>
      <c r="C486" s="15"/>
      <c r="D486" s="15"/>
      <c r="E486" s="15"/>
      <c r="F486" s="15"/>
      <c r="G486" s="15"/>
      <c r="H486" s="15"/>
      <c r="I486" s="15"/>
      <c r="J486" s="15"/>
    </row>
    <row r="487" spans="1:10">
      <c r="A487" s="15"/>
      <c r="B487" s="15"/>
      <c r="C487" s="15"/>
      <c r="D487" s="15"/>
      <c r="E487" s="15"/>
      <c r="F487" s="15"/>
      <c r="G487" s="15"/>
      <c r="H487" s="15"/>
      <c r="I487" s="15"/>
      <c r="J487" s="15"/>
    </row>
    <row r="488" spans="1:10">
      <c r="A488" s="15"/>
      <c r="B488" s="15"/>
      <c r="C488" s="15"/>
      <c r="D488" s="15"/>
      <c r="E488" s="15"/>
      <c r="F488" s="15"/>
      <c r="G488" s="15"/>
      <c r="H488" s="15"/>
      <c r="I488" s="15"/>
      <c r="J488" s="15"/>
    </row>
    <row r="489" spans="1:10">
      <c r="A489" s="15"/>
      <c r="B489" s="15"/>
      <c r="C489" s="15"/>
      <c r="D489" s="15"/>
      <c r="E489" s="15"/>
      <c r="F489" s="15"/>
      <c r="G489" s="15"/>
      <c r="H489" s="15"/>
      <c r="I489" s="15"/>
      <c r="J489" s="15"/>
    </row>
    <row r="490" spans="1:10">
      <c r="A490" s="15"/>
      <c r="B490" s="15"/>
      <c r="C490" s="15"/>
      <c r="D490" s="15"/>
      <c r="E490" s="15"/>
      <c r="F490" s="15"/>
      <c r="G490" s="15"/>
      <c r="H490" s="15"/>
      <c r="I490" s="15"/>
      <c r="J490" s="15"/>
    </row>
    <row r="491" spans="1:10">
      <c r="A491" s="15"/>
      <c r="B491" s="15"/>
      <c r="C491" s="15"/>
      <c r="D491" s="15"/>
      <c r="E491" s="15"/>
      <c r="F491" s="15"/>
      <c r="G491" s="15"/>
      <c r="H491" s="15"/>
      <c r="I491" s="15"/>
      <c r="J491" s="15"/>
    </row>
    <row r="492" spans="1:10">
      <c r="A492" s="15"/>
      <c r="B492" s="15"/>
      <c r="C492" s="15"/>
      <c r="D492" s="15"/>
      <c r="E492" s="15"/>
      <c r="F492" s="15"/>
      <c r="G492" s="15"/>
      <c r="H492" s="15"/>
      <c r="I492" s="15"/>
      <c r="J492" s="15"/>
    </row>
    <row r="493" spans="1:10">
      <c r="A493" s="15"/>
      <c r="B493" s="15"/>
      <c r="C493" s="15"/>
      <c r="D493" s="15"/>
      <c r="E493" s="15"/>
      <c r="F493" s="15"/>
      <c r="G493" s="15"/>
      <c r="H493" s="15"/>
      <c r="I493" s="15"/>
      <c r="J493" s="15"/>
    </row>
    <row r="494" spans="1:10">
      <c r="A494" s="15"/>
      <c r="B494" s="15"/>
      <c r="C494" s="15"/>
      <c r="D494" s="15"/>
      <c r="E494" s="15"/>
      <c r="F494" s="15"/>
      <c r="G494" s="15"/>
      <c r="H494" s="15"/>
      <c r="I494" s="15"/>
      <c r="J494" s="15"/>
    </row>
    <row r="495" spans="1:10">
      <c r="A495" s="15"/>
      <c r="B495" s="15"/>
      <c r="C495" s="15"/>
      <c r="D495" s="15"/>
      <c r="E495" s="15"/>
      <c r="F495" s="15"/>
      <c r="G495" s="15"/>
      <c r="H495" s="15"/>
      <c r="I495" s="15"/>
      <c r="J495" s="15"/>
    </row>
    <row r="496" spans="1:10">
      <c r="A496" s="15"/>
      <c r="B496" s="15"/>
      <c r="C496" s="15"/>
      <c r="D496" s="15"/>
      <c r="E496" s="15"/>
      <c r="F496" s="15"/>
      <c r="G496" s="15"/>
      <c r="H496" s="15"/>
      <c r="I496" s="15"/>
      <c r="J496" s="15"/>
    </row>
    <row r="497" spans="1:10">
      <c r="A497" s="15"/>
      <c r="B497" s="15"/>
      <c r="C497" s="15"/>
      <c r="D497" s="15"/>
      <c r="E497" s="15"/>
      <c r="F497" s="15"/>
      <c r="G497" s="15"/>
      <c r="H497" s="15"/>
      <c r="I497" s="15"/>
      <c r="J497" s="15"/>
    </row>
    <row r="498" spans="1:10">
      <c r="A498" s="15"/>
      <c r="B498" s="15"/>
      <c r="C498" s="15"/>
      <c r="D498" s="15"/>
      <c r="E498" s="15"/>
      <c r="F498" s="15"/>
      <c r="G498" s="15"/>
      <c r="H498" s="15"/>
      <c r="I498" s="15"/>
      <c r="J498" s="15"/>
    </row>
    <row r="499" spans="1:10">
      <c r="A499" s="15"/>
      <c r="B499" s="15"/>
      <c r="C499" s="15"/>
      <c r="D499" s="15"/>
      <c r="E499" s="15"/>
      <c r="F499" s="15"/>
      <c r="G499" s="15"/>
      <c r="H499" s="15"/>
      <c r="I499" s="15"/>
      <c r="J499" s="15"/>
    </row>
    <row r="500" spans="1:10">
      <c r="A500" s="15"/>
      <c r="B500" s="15"/>
      <c r="C500" s="15"/>
      <c r="D500" s="15"/>
      <c r="E500" s="15"/>
      <c r="F500" s="15"/>
      <c r="G500" s="15"/>
      <c r="H500" s="15"/>
      <c r="I500" s="15"/>
      <c r="J500" s="15"/>
    </row>
    <row r="501" spans="1:10">
      <c r="A501" s="15"/>
      <c r="B501" s="15"/>
      <c r="C501" s="15"/>
      <c r="D501" s="15"/>
      <c r="E501" s="15"/>
      <c r="F501" s="15"/>
      <c r="G501" s="15"/>
      <c r="H501" s="15"/>
      <c r="I501" s="15"/>
      <c r="J501" s="15"/>
    </row>
    <row r="502" spans="1:10">
      <c r="A502" s="15"/>
      <c r="B502" s="15"/>
      <c r="C502" s="15"/>
      <c r="D502" s="15"/>
      <c r="E502" s="15"/>
      <c r="F502" s="15"/>
      <c r="G502" s="15"/>
      <c r="H502" s="15"/>
      <c r="I502" s="15"/>
      <c r="J502" s="15"/>
    </row>
    <row r="503" spans="1:10">
      <c r="A503" s="15"/>
      <c r="B503" s="15"/>
      <c r="C503" s="15"/>
      <c r="D503" s="15"/>
      <c r="E503" s="15"/>
      <c r="F503" s="15"/>
      <c r="G503" s="15"/>
      <c r="H503" s="15"/>
      <c r="I503" s="15"/>
      <c r="J503" s="15"/>
    </row>
    <row r="504" spans="1:10">
      <c r="A504" s="15"/>
      <c r="B504" s="15"/>
      <c r="C504" s="15"/>
      <c r="D504" s="15"/>
      <c r="E504" s="15"/>
      <c r="F504" s="15"/>
      <c r="G504" s="15"/>
      <c r="H504" s="15"/>
      <c r="I504" s="15"/>
      <c r="J504" s="15"/>
    </row>
    <row r="505" spans="1:10">
      <c r="A505" s="15"/>
      <c r="B505" s="15"/>
      <c r="C505" s="15"/>
      <c r="D505" s="15"/>
      <c r="E505" s="15"/>
      <c r="F505" s="15"/>
      <c r="G505" s="15"/>
      <c r="H505" s="15"/>
      <c r="I505" s="15"/>
      <c r="J505" s="15"/>
    </row>
    <row r="506" spans="1:10">
      <c r="A506" s="15"/>
      <c r="B506" s="15"/>
      <c r="C506" s="15"/>
      <c r="D506" s="15"/>
      <c r="E506" s="15"/>
      <c r="F506" s="15"/>
      <c r="G506" s="15"/>
      <c r="H506" s="15"/>
      <c r="I506" s="15"/>
      <c r="J506" s="15"/>
    </row>
    <row r="507" spans="1:10">
      <c r="A507" s="15"/>
      <c r="B507" s="15"/>
      <c r="C507" s="15"/>
      <c r="D507" s="15"/>
      <c r="E507" s="15"/>
      <c r="F507" s="15"/>
      <c r="G507" s="15"/>
      <c r="H507" s="15"/>
      <c r="I507" s="15"/>
      <c r="J507" s="15"/>
    </row>
    <row r="508" spans="1:10">
      <c r="A508" s="15"/>
      <c r="B508" s="15"/>
      <c r="C508" s="15"/>
      <c r="D508" s="15"/>
      <c r="E508" s="15"/>
      <c r="F508" s="15"/>
      <c r="G508" s="15"/>
      <c r="H508" s="15"/>
      <c r="I508" s="15"/>
      <c r="J508" s="15"/>
    </row>
    <row r="509" spans="1:10">
      <c r="A509" s="15"/>
      <c r="B509" s="15"/>
      <c r="C509" s="15"/>
      <c r="D509" s="15"/>
      <c r="E509" s="15"/>
      <c r="F509" s="15"/>
      <c r="G509" s="15"/>
      <c r="H509" s="15"/>
      <c r="I509" s="15"/>
      <c r="J509" s="15"/>
    </row>
    <row r="510" spans="1:10">
      <c r="A510" s="15"/>
      <c r="B510" s="15"/>
      <c r="C510" s="15"/>
      <c r="D510" s="15"/>
      <c r="E510" s="15"/>
      <c r="F510" s="15"/>
      <c r="G510" s="15"/>
      <c r="H510" s="15"/>
      <c r="I510" s="15"/>
      <c r="J510" s="15"/>
    </row>
    <row r="511" spans="1:10">
      <c r="A511" s="15"/>
      <c r="B511" s="15"/>
      <c r="C511" s="15"/>
      <c r="D511" s="15"/>
      <c r="E511" s="15"/>
      <c r="F511" s="15"/>
      <c r="G511" s="15"/>
      <c r="H511" s="15"/>
      <c r="I511" s="15"/>
      <c r="J511" s="15"/>
    </row>
    <row r="512" spans="1:10">
      <c r="A512" s="15"/>
      <c r="B512" s="15"/>
      <c r="C512" s="15"/>
      <c r="D512" s="15"/>
      <c r="E512" s="15"/>
      <c r="F512" s="15"/>
      <c r="G512" s="15"/>
      <c r="H512" s="15"/>
      <c r="I512" s="15"/>
      <c r="J512" s="15"/>
    </row>
    <row r="513" spans="1:10">
      <c r="A513" s="15"/>
      <c r="B513" s="15"/>
      <c r="C513" s="15"/>
      <c r="D513" s="15"/>
      <c r="E513" s="15"/>
      <c r="F513" s="15"/>
      <c r="G513" s="15"/>
      <c r="H513" s="15"/>
      <c r="I513" s="15"/>
      <c r="J513" s="15"/>
    </row>
    <row r="514" spans="1:10">
      <c r="A514" s="15"/>
      <c r="B514" s="15"/>
      <c r="C514" s="15"/>
      <c r="D514" s="15"/>
      <c r="E514" s="15"/>
      <c r="F514" s="15"/>
      <c r="G514" s="15"/>
      <c r="H514" s="15"/>
      <c r="I514" s="15"/>
      <c r="J514" s="15"/>
    </row>
    <row r="515" spans="1:10">
      <c r="A515" s="15"/>
      <c r="B515" s="15"/>
      <c r="C515" s="15"/>
      <c r="D515" s="15"/>
      <c r="E515" s="15"/>
      <c r="F515" s="15"/>
      <c r="G515" s="15"/>
      <c r="H515" s="15"/>
      <c r="I515" s="15"/>
      <c r="J515" s="15"/>
    </row>
    <row r="516" spans="1:10">
      <c r="A516" s="15"/>
      <c r="B516" s="15"/>
      <c r="C516" s="15"/>
      <c r="D516" s="15"/>
      <c r="E516" s="15"/>
      <c r="F516" s="15"/>
      <c r="G516" s="15"/>
      <c r="H516" s="15"/>
      <c r="I516" s="15"/>
      <c r="J516" s="15"/>
    </row>
    <row r="517" spans="1:10">
      <c r="A517" s="15"/>
      <c r="B517" s="15"/>
      <c r="C517" s="15"/>
      <c r="D517" s="15"/>
      <c r="E517" s="15"/>
      <c r="F517" s="15"/>
      <c r="G517" s="15"/>
      <c r="H517" s="15"/>
      <c r="I517" s="15"/>
      <c r="J517" s="15"/>
    </row>
    <row r="518" spans="1:10">
      <c r="A518" s="15"/>
      <c r="B518" s="15"/>
      <c r="C518" s="15"/>
      <c r="D518" s="15"/>
      <c r="E518" s="15"/>
      <c r="F518" s="15"/>
      <c r="G518" s="15"/>
      <c r="H518" s="15"/>
      <c r="I518" s="15"/>
      <c r="J518" s="15"/>
    </row>
    <row r="519" spans="1:10">
      <c r="A519" s="15"/>
      <c r="B519" s="15"/>
      <c r="C519" s="15"/>
      <c r="D519" s="15"/>
      <c r="E519" s="15"/>
      <c r="F519" s="15"/>
      <c r="G519" s="15"/>
      <c r="H519" s="15"/>
      <c r="I519" s="15"/>
      <c r="J519" s="15"/>
    </row>
    <row r="520" spans="1:10">
      <c r="A520" s="15"/>
      <c r="B520" s="15"/>
      <c r="C520" s="15"/>
      <c r="D520" s="15"/>
      <c r="E520" s="15"/>
      <c r="F520" s="15"/>
      <c r="G520" s="15"/>
      <c r="H520" s="15"/>
      <c r="I520" s="15"/>
      <c r="J520" s="15"/>
    </row>
    <row r="521" spans="1:10">
      <c r="A521" s="15"/>
      <c r="B521" s="15"/>
      <c r="C521" s="15"/>
      <c r="D521" s="15"/>
      <c r="E521" s="15"/>
      <c r="F521" s="15"/>
      <c r="G521" s="15"/>
      <c r="H521" s="15"/>
      <c r="I521" s="15"/>
      <c r="J521" s="15"/>
    </row>
    <row r="522" spans="1:10">
      <c r="A522" s="15"/>
      <c r="B522" s="15"/>
      <c r="C522" s="15"/>
      <c r="D522" s="15"/>
      <c r="E522" s="15"/>
      <c r="F522" s="15"/>
      <c r="G522" s="15"/>
      <c r="H522" s="15"/>
      <c r="I522" s="15"/>
      <c r="J522" s="15"/>
    </row>
    <row r="523" spans="1:10">
      <c r="A523" s="15"/>
      <c r="B523" s="15"/>
      <c r="C523" s="15"/>
      <c r="D523" s="15"/>
      <c r="E523" s="15"/>
      <c r="F523" s="15"/>
      <c r="G523" s="15"/>
      <c r="H523" s="15"/>
      <c r="I523" s="15"/>
      <c r="J523" s="15"/>
    </row>
    <row r="524" spans="1:10">
      <c r="A524" s="15"/>
      <c r="B524" s="15"/>
      <c r="C524" s="15"/>
      <c r="D524" s="15"/>
      <c r="E524" s="15"/>
      <c r="F524" s="15"/>
      <c r="G524" s="15"/>
      <c r="H524" s="15"/>
      <c r="I524" s="15"/>
      <c r="J524" s="15"/>
    </row>
    <row r="525" spans="1:10">
      <c r="A525" s="15"/>
      <c r="B525" s="15"/>
      <c r="C525" s="15"/>
      <c r="D525" s="15"/>
      <c r="E525" s="15"/>
      <c r="F525" s="15"/>
      <c r="G525" s="15"/>
      <c r="H525" s="15"/>
      <c r="I525" s="15"/>
      <c r="J525" s="15"/>
    </row>
    <row r="526" spans="1:10">
      <c r="A526" s="15"/>
      <c r="B526" s="15"/>
      <c r="C526" s="15"/>
      <c r="D526" s="15"/>
      <c r="E526" s="15"/>
      <c r="F526" s="15"/>
      <c r="G526" s="15"/>
      <c r="H526" s="15"/>
      <c r="I526" s="15"/>
      <c r="J526" s="15"/>
    </row>
    <row r="527" spans="1:10">
      <c r="A527" s="15"/>
      <c r="B527" s="15"/>
      <c r="C527" s="15"/>
      <c r="D527" s="15"/>
      <c r="E527" s="15"/>
      <c r="F527" s="15"/>
      <c r="G527" s="15"/>
      <c r="H527" s="15"/>
      <c r="I527" s="15"/>
      <c r="J527" s="15"/>
    </row>
    <row r="528" spans="1:10">
      <c r="A528" s="15"/>
      <c r="B528" s="15"/>
      <c r="C528" s="15"/>
      <c r="D528" s="15"/>
      <c r="E528" s="15"/>
      <c r="F528" s="15"/>
      <c r="G528" s="15"/>
      <c r="H528" s="15"/>
      <c r="I528" s="15"/>
      <c r="J528" s="15"/>
    </row>
    <row r="529" spans="1:10">
      <c r="A529" s="15"/>
      <c r="B529" s="15"/>
      <c r="C529" s="15"/>
      <c r="D529" s="15"/>
      <c r="E529" s="15"/>
      <c r="F529" s="15"/>
      <c r="G529" s="15"/>
      <c r="H529" s="15"/>
      <c r="I529" s="15"/>
      <c r="J529" s="15"/>
    </row>
    <row r="530" spans="1:10">
      <c r="A530" s="15"/>
      <c r="B530" s="15"/>
      <c r="C530" s="15"/>
      <c r="D530" s="15"/>
      <c r="E530" s="15"/>
      <c r="F530" s="15"/>
      <c r="G530" s="15"/>
      <c r="H530" s="15"/>
      <c r="I530" s="15"/>
      <c r="J530" s="15"/>
    </row>
    <row r="531" spans="1:10">
      <c r="A531" s="15"/>
      <c r="B531" s="15"/>
      <c r="C531" s="15"/>
      <c r="D531" s="15"/>
      <c r="E531" s="15"/>
      <c r="F531" s="15"/>
      <c r="G531" s="15"/>
      <c r="H531" s="15"/>
      <c r="I531" s="15"/>
      <c r="J531" s="15"/>
    </row>
    <row r="532" spans="1:10">
      <c r="A532" s="15"/>
      <c r="B532" s="15"/>
      <c r="C532" s="15"/>
      <c r="D532" s="15"/>
      <c r="E532" s="15"/>
      <c r="F532" s="15"/>
      <c r="G532" s="15"/>
      <c r="H532" s="15"/>
      <c r="I532" s="15"/>
      <c r="J532" s="15"/>
    </row>
    <row r="533" spans="1:10">
      <c r="A533" s="15"/>
      <c r="B533" s="15"/>
      <c r="C533" s="15"/>
      <c r="D533" s="15"/>
      <c r="E533" s="15"/>
      <c r="F533" s="15"/>
      <c r="G533" s="15"/>
      <c r="H533" s="15"/>
      <c r="I533" s="15"/>
      <c r="J533" s="15"/>
    </row>
    <row r="534" spans="1:10">
      <c r="A534" s="15"/>
      <c r="B534" s="15"/>
      <c r="C534" s="15"/>
      <c r="D534" s="15"/>
      <c r="E534" s="15"/>
      <c r="F534" s="15"/>
      <c r="G534" s="15"/>
      <c r="H534" s="15"/>
      <c r="I534" s="15"/>
      <c r="J534" s="15"/>
    </row>
    <row r="535" spans="1:10">
      <c r="A535" s="15"/>
      <c r="B535" s="15"/>
      <c r="C535" s="15"/>
      <c r="D535" s="15"/>
      <c r="E535" s="15"/>
      <c r="F535" s="15"/>
      <c r="G535" s="15"/>
      <c r="H535" s="15"/>
      <c r="I535" s="15"/>
      <c r="J535" s="15"/>
    </row>
    <row r="536" spans="1:10">
      <c r="A536" s="15"/>
      <c r="B536" s="15"/>
      <c r="C536" s="15"/>
      <c r="D536" s="15"/>
      <c r="E536" s="15"/>
      <c r="F536" s="15"/>
      <c r="G536" s="15"/>
      <c r="H536" s="15"/>
      <c r="I536" s="15"/>
      <c r="J536" s="15"/>
    </row>
    <row r="537" spans="1:10">
      <c r="A537" s="15"/>
      <c r="B537" s="15"/>
      <c r="C537" s="15"/>
      <c r="D537" s="15"/>
      <c r="E537" s="15"/>
      <c r="F537" s="15"/>
      <c r="G537" s="15"/>
      <c r="H537" s="15"/>
      <c r="I537" s="15"/>
      <c r="J537" s="15"/>
    </row>
    <row r="538" spans="1:10">
      <c r="A538" s="15"/>
      <c r="B538" s="15"/>
      <c r="C538" s="15"/>
      <c r="D538" s="15"/>
      <c r="E538" s="15"/>
      <c r="F538" s="15"/>
      <c r="G538" s="15"/>
      <c r="H538" s="15"/>
      <c r="I538" s="15"/>
      <c r="J538" s="15"/>
    </row>
    <row r="539" spans="1:10">
      <c r="A539" s="15"/>
      <c r="B539" s="15"/>
      <c r="C539" s="15"/>
      <c r="D539" s="15"/>
      <c r="E539" s="15"/>
      <c r="F539" s="15"/>
      <c r="G539" s="15"/>
      <c r="H539" s="15"/>
      <c r="I539" s="15"/>
      <c r="J539" s="15"/>
    </row>
    <row r="540" spans="1:10">
      <c r="A540" s="15"/>
      <c r="B540" s="15"/>
      <c r="C540" s="15"/>
      <c r="D540" s="15"/>
      <c r="E540" s="15"/>
      <c r="F540" s="15"/>
      <c r="G540" s="15"/>
      <c r="H540" s="15"/>
      <c r="I540" s="15"/>
      <c r="J540" s="15"/>
    </row>
    <row r="541" spans="1:10">
      <c r="A541" s="15"/>
      <c r="B541" s="15"/>
      <c r="C541" s="15"/>
      <c r="D541" s="15"/>
      <c r="E541" s="15"/>
      <c r="F541" s="15"/>
      <c r="G541" s="15"/>
      <c r="H541" s="15"/>
      <c r="I541" s="15"/>
      <c r="J541" s="15"/>
    </row>
    <row r="542" spans="1:10">
      <c r="A542" s="15"/>
      <c r="B542" s="15"/>
      <c r="C542" s="15"/>
      <c r="D542" s="15"/>
      <c r="E542" s="15"/>
      <c r="F542" s="15"/>
      <c r="G542" s="15"/>
      <c r="H542" s="15"/>
      <c r="I542" s="15"/>
      <c r="J542" s="15"/>
    </row>
    <row r="543" spans="1:10">
      <c r="A543" s="15"/>
      <c r="B543" s="15"/>
      <c r="C543" s="15"/>
      <c r="D543" s="15"/>
      <c r="E543" s="15"/>
      <c r="F543" s="15"/>
      <c r="G543" s="15"/>
      <c r="H543" s="15"/>
      <c r="I543" s="15"/>
      <c r="J543" s="15"/>
    </row>
    <row r="544" spans="1:10">
      <c r="A544" s="15"/>
      <c r="B544" s="15"/>
      <c r="C544" s="15"/>
      <c r="D544" s="15"/>
      <c r="E544" s="15"/>
      <c r="F544" s="15"/>
      <c r="G544" s="15"/>
      <c r="H544" s="15"/>
      <c r="I544" s="15"/>
      <c r="J544" s="15"/>
    </row>
    <row r="545" spans="1:10">
      <c r="A545" s="15"/>
      <c r="B545" s="15"/>
      <c r="C545" s="15"/>
      <c r="D545" s="15"/>
      <c r="E545" s="15"/>
      <c r="F545" s="15"/>
      <c r="G545" s="15"/>
      <c r="H545" s="15"/>
      <c r="I545" s="15"/>
      <c r="J545" s="15"/>
    </row>
    <row r="546" spans="1:10">
      <c r="A546" s="15"/>
      <c r="B546" s="15"/>
      <c r="C546" s="15"/>
      <c r="D546" s="15"/>
      <c r="E546" s="15"/>
      <c r="F546" s="15"/>
      <c r="G546" s="15"/>
      <c r="H546" s="15"/>
      <c r="I546" s="15"/>
      <c r="J546" s="15"/>
    </row>
    <row r="547" spans="1:10">
      <c r="A547" s="15"/>
      <c r="B547" s="15"/>
      <c r="C547" s="15"/>
      <c r="D547" s="15"/>
      <c r="E547" s="15"/>
      <c r="F547" s="15"/>
      <c r="G547" s="15"/>
      <c r="H547" s="15"/>
      <c r="I547" s="15"/>
      <c r="J547" s="15"/>
    </row>
    <row r="548" spans="1:10">
      <c r="A548" s="15"/>
      <c r="B548" s="15"/>
      <c r="C548" s="15"/>
      <c r="D548" s="15"/>
      <c r="E548" s="15"/>
      <c r="F548" s="15"/>
      <c r="G548" s="15"/>
      <c r="H548" s="15"/>
      <c r="I548" s="15"/>
      <c r="J548" s="15"/>
    </row>
    <row r="549" spans="1:10">
      <c r="A549" s="15"/>
      <c r="B549" s="15"/>
      <c r="C549" s="15"/>
      <c r="D549" s="15"/>
      <c r="E549" s="15"/>
      <c r="F549" s="15"/>
      <c r="G549" s="15"/>
      <c r="H549" s="15"/>
      <c r="I549" s="15"/>
      <c r="J549" s="15"/>
    </row>
    <row r="550" spans="1:10">
      <c r="A550" s="15"/>
      <c r="B550" s="15"/>
      <c r="C550" s="15"/>
      <c r="D550" s="15"/>
      <c r="E550" s="15"/>
      <c r="F550" s="15"/>
      <c r="G550" s="15"/>
      <c r="H550" s="15"/>
      <c r="I550" s="15"/>
      <c r="J550" s="15"/>
    </row>
    <row r="551" spans="1:10">
      <c r="A551" s="15"/>
      <c r="B551" s="15"/>
      <c r="C551" s="15"/>
      <c r="D551" s="15"/>
      <c r="E551" s="15"/>
      <c r="F551" s="15"/>
      <c r="G551" s="15"/>
      <c r="H551" s="15"/>
      <c r="I551" s="15"/>
      <c r="J551" s="15"/>
    </row>
    <row r="552" spans="1:10">
      <c r="A552" s="15"/>
      <c r="B552" s="15"/>
      <c r="C552" s="15"/>
      <c r="D552" s="15"/>
      <c r="E552" s="15"/>
      <c r="F552" s="15"/>
      <c r="G552" s="15"/>
      <c r="H552" s="15"/>
      <c r="I552" s="15"/>
      <c r="J552" s="15"/>
    </row>
    <row r="553" spans="1:10">
      <c r="A553" s="15"/>
      <c r="B553" s="15"/>
      <c r="C553" s="15"/>
      <c r="D553" s="15"/>
      <c r="E553" s="15"/>
      <c r="F553" s="15"/>
      <c r="G553" s="15"/>
      <c r="H553" s="15"/>
      <c r="I553" s="15"/>
      <c r="J553" s="15"/>
    </row>
    <row r="554" spans="1:10">
      <c r="A554" s="15"/>
      <c r="B554" s="15"/>
      <c r="C554" s="15"/>
      <c r="D554" s="15"/>
      <c r="E554" s="15"/>
      <c r="F554" s="15"/>
      <c r="G554" s="15"/>
      <c r="H554" s="15"/>
      <c r="I554" s="15"/>
      <c r="J554" s="15"/>
    </row>
    <row r="555" spans="1:10">
      <c r="A555" s="15"/>
      <c r="B555" s="15"/>
      <c r="C555" s="15"/>
      <c r="D555" s="15"/>
      <c r="E555" s="15"/>
      <c r="F555" s="15"/>
      <c r="G555" s="15"/>
      <c r="H555" s="15"/>
      <c r="I555" s="15"/>
      <c r="J555" s="15"/>
    </row>
    <row r="556" spans="1:10">
      <c r="A556" s="15"/>
      <c r="B556" s="15"/>
      <c r="C556" s="15"/>
      <c r="D556" s="15"/>
      <c r="E556" s="15"/>
      <c r="F556" s="15"/>
      <c r="G556" s="15"/>
      <c r="H556" s="15"/>
      <c r="I556" s="15"/>
      <c r="J556" s="15"/>
    </row>
    <row r="557" spans="1:10">
      <c r="A557" s="15"/>
      <c r="B557" s="15"/>
      <c r="C557" s="15"/>
      <c r="D557" s="15"/>
      <c r="E557" s="15"/>
      <c r="F557" s="15"/>
      <c r="G557" s="15"/>
      <c r="H557" s="15"/>
      <c r="I557" s="15"/>
      <c r="J557" s="15"/>
    </row>
    <row r="558" spans="1:10">
      <c r="A558" s="15"/>
      <c r="B558" s="15"/>
      <c r="C558" s="15"/>
      <c r="D558" s="15"/>
      <c r="E558" s="15"/>
      <c r="F558" s="15"/>
      <c r="G558" s="15"/>
      <c r="H558" s="15"/>
      <c r="I558" s="15"/>
      <c r="J558" s="15"/>
    </row>
    <row r="559" spans="1:10">
      <c r="A559" s="15"/>
      <c r="B559" s="15"/>
      <c r="C559" s="15"/>
      <c r="D559" s="15"/>
      <c r="E559" s="15"/>
      <c r="F559" s="15"/>
      <c r="G559" s="15"/>
      <c r="H559" s="15"/>
      <c r="I559" s="15"/>
      <c r="J559" s="15"/>
    </row>
    <row r="560" spans="1:10">
      <c r="A560" s="15"/>
      <c r="B560" s="15"/>
      <c r="C560" s="15"/>
      <c r="D560" s="15"/>
      <c r="E560" s="15"/>
      <c r="F560" s="15"/>
      <c r="G560" s="15"/>
      <c r="H560" s="15"/>
      <c r="I560" s="15"/>
      <c r="J560" s="15"/>
    </row>
    <row r="561" spans="1:10">
      <c r="A561" s="15"/>
      <c r="B561" s="15"/>
      <c r="C561" s="15"/>
      <c r="D561" s="15"/>
      <c r="E561" s="15"/>
      <c r="F561" s="15"/>
      <c r="G561" s="15"/>
      <c r="H561" s="15"/>
      <c r="I561" s="15"/>
      <c r="J561" s="15"/>
    </row>
    <row r="562" spans="1:10">
      <c r="A562" s="15"/>
      <c r="B562" s="15"/>
      <c r="C562" s="15"/>
      <c r="D562" s="15"/>
      <c r="E562" s="15"/>
      <c r="F562" s="15"/>
      <c r="G562" s="15"/>
      <c r="H562" s="15"/>
      <c r="I562" s="15"/>
      <c r="J562" s="15"/>
    </row>
    <row r="563" spans="1:10">
      <c r="A563" s="15"/>
      <c r="B563" s="15"/>
      <c r="C563" s="15"/>
      <c r="D563" s="15"/>
      <c r="E563" s="15"/>
      <c r="F563" s="15"/>
      <c r="G563" s="15"/>
      <c r="H563" s="15"/>
      <c r="I563" s="15"/>
      <c r="J563" s="15"/>
    </row>
    <row r="564" spans="1:10">
      <c r="A564" s="15"/>
      <c r="B564" s="15"/>
      <c r="C564" s="15"/>
      <c r="D564" s="15"/>
      <c r="E564" s="15"/>
      <c r="F564" s="15"/>
      <c r="G564" s="15"/>
      <c r="H564" s="15"/>
      <c r="I564" s="15"/>
      <c r="J564" s="15"/>
    </row>
    <row r="565" spans="1:10">
      <c r="A565" s="15"/>
      <c r="B565" s="15"/>
      <c r="C565" s="15"/>
      <c r="D565" s="15"/>
      <c r="E565" s="15"/>
      <c r="F565" s="15"/>
      <c r="G565" s="15"/>
      <c r="H565" s="15"/>
      <c r="I565" s="15"/>
      <c r="J565" s="15"/>
    </row>
    <row r="566" spans="1:10">
      <c r="A566" s="15"/>
      <c r="B566" s="15"/>
      <c r="C566" s="15"/>
      <c r="D566" s="15"/>
      <c r="E566" s="15"/>
      <c r="F566" s="15"/>
      <c r="G566" s="15"/>
      <c r="H566" s="15"/>
      <c r="I566" s="15"/>
      <c r="J566" s="15"/>
    </row>
    <row r="567" spans="1:10">
      <c r="A567" s="15"/>
      <c r="B567" s="15"/>
      <c r="C567" s="15"/>
      <c r="D567" s="15"/>
      <c r="E567" s="15"/>
      <c r="F567" s="15"/>
      <c r="G567" s="15"/>
      <c r="H567" s="15"/>
      <c r="I567" s="15"/>
      <c r="J567" s="15"/>
    </row>
    <row r="568" spans="1:10">
      <c r="A568" s="15"/>
      <c r="B568" s="15"/>
      <c r="C568" s="15"/>
      <c r="D568" s="15"/>
      <c r="E568" s="15"/>
      <c r="F568" s="15"/>
      <c r="G568" s="15"/>
      <c r="H568" s="15"/>
      <c r="I568" s="15"/>
      <c r="J568" s="15"/>
    </row>
    <row r="569" spans="1:10">
      <c r="A569" s="15"/>
      <c r="B569" s="15"/>
      <c r="C569" s="15"/>
      <c r="D569" s="15"/>
      <c r="E569" s="15"/>
      <c r="F569" s="15"/>
      <c r="G569" s="15"/>
      <c r="H569" s="15"/>
      <c r="I569" s="15"/>
      <c r="J569" s="15"/>
    </row>
    <row r="570" spans="1:10">
      <c r="A570" s="15"/>
      <c r="B570" s="15"/>
      <c r="C570" s="15"/>
      <c r="D570" s="15"/>
      <c r="E570" s="15"/>
      <c r="F570" s="15"/>
      <c r="G570" s="15"/>
      <c r="H570" s="15"/>
      <c r="I570" s="15"/>
      <c r="J570" s="15"/>
    </row>
    <row r="571" spans="1:10">
      <c r="A571" s="15"/>
      <c r="B571" s="15"/>
      <c r="C571" s="15"/>
      <c r="D571" s="15"/>
      <c r="E571" s="15"/>
      <c r="F571" s="15"/>
      <c r="G571" s="15"/>
      <c r="H571" s="15"/>
      <c r="I571" s="15"/>
      <c r="J571" s="15"/>
    </row>
    <row r="572" spans="1:10">
      <c r="A572" s="15"/>
      <c r="B572" s="15"/>
      <c r="C572" s="15"/>
      <c r="D572" s="15"/>
      <c r="E572" s="15"/>
      <c r="F572" s="15"/>
      <c r="G572" s="15"/>
      <c r="H572" s="15"/>
      <c r="I572" s="15"/>
      <c r="J572" s="15"/>
    </row>
    <row r="573" spans="1:10">
      <c r="A573" s="15"/>
      <c r="B573" s="15"/>
      <c r="C573" s="15"/>
      <c r="D573" s="15"/>
      <c r="E573" s="15"/>
      <c r="F573" s="15"/>
      <c r="G573" s="15"/>
      <c r="H573" s="15"/>
      <c r="I573" s="15"/>
      <c r="J573" s="15"/>
    </row>
    <row r="574" spans="1:10">
      <c r="A574" s="15"/>
      <c r="B574" s="15"/>
      <c r="C574" s="15"/>
      <c r="D574" s="15"/>
      <c r="E574" s="15"/>
      <c r="F574" s="15"/>
      <c r="G574" s="15"/>
      <c r="H574" s="15"/>
      <c r="I574" s="15"/>
      <c r="J574" s="15"/>
    </row>
    <row r="575" spans="1:10">
      <c r="A575" s="15"/>
      <c r="B575" s="15"/>
      <c r="C575" s="15"/>
      <c r="D575" s="15"/>
      <c r="E575" s="15"/>
      <c r="F575" s="15"/>
      <c r="G575" s="15"/>
      <c r="H575" s="15"/>
      <c r="I575" s="15"/>
      <c r="J575" s="15"/>
    </row>
    <row r="576" spans="1:10">
      <c r="A576" s="15"/>
      <c r="B576" s="15"/>
      <c r="C576" s="15"/>
      <c r="D576" s="15"/>
      <c r="E576" s="15"/>
      <c r="F576" s="15"/>
      <c r="G576" s="15"/>
      <c r="H576" s="15"/>
      <c r="I576" s="15"/>
      <c r="J576" s="15"/>
    </row>
    <row r="577" spans="1:10">
      <c r="A577" s="15"/>
      <c r="B577" s="15"/>
      <c r="C577" s="15"/>
      <c r="D577" s="15"/>
      <c r="E577" s="15"/>
      <c r="F577" s="15"/>
      <c r="G577" s="15"/>
      <c r="H577" s="15"/>
      <c r="I577" s="15"/>
      <c r="J577" s="15"/>
    </row>
    <row r="578" spans="1:10">
      <c r="A578" s="15"/>
      <c r="B578" s="15"/>
      <c r="C578" s="15"/>
      <c r="D578" s="15"/>
      <c r="E578" s="15"/>
      <c r="F578" s="15"/>
      <c r="G578" s="15"/>
      <c r="H578" s="15"/>
      <c r="I578" s="15"/>
      <c r="J578" s="15"/>
    </row>
    <row r="579" spans="1:10">
      <c r="A579" s="15"/>
      <c r="B579" s="15"/>
      <c r="C579" s="15"/>
      <c r="D579" s="15"/>
      <c r="E579" s="15"/>
      <c r="F579" s="15"/>
      <c r="G579" s="15"/>
      <c r="H579" s="15"/>
      <c r="I579" s="15"/>
      <c r="J579" s="15"/>
    </row>
    <row r="580" spans="1:10">
      <c r="A580" s="15"/>
      <c r="B580" s="15"/>
      <c r="C580" s="15"/>
      <c r="D580" s="15"/>
      <c r="E580" s="15"/>
      <c r="F580" s="15"/>
      <c r="G580" s="15"/>
      <c r="H580" s="15"/>
      <c r="I580" s="15"/>
      <c r="J580" s="15"/>
    </row>
    <row r="581" spans="1:10">
      <c r="A581" s="15"/>
      <c r="B581" s="15"/>
      <c r="C581" s="15"/>
      <c r="D581" s="15"/>
      <c r="E581" s="15"/>
      <c r="F581" s="15"/>
      <c r="G581" s="15"/>
      <c r="H581" s="15"/>
      <c r="I581" s="15"/>
      <c r="J581" s="15"/>
    </row>
    <row r="582" spans="1:10">
      <c r="A582" s="15"/>
      <c r="B582" s="15"/>
      <c r="C582" s="15"/>
      <c r="D582" s="15"/>
      <c r="E582" s="15"/>
      <c r="F582" s="15"/>
      <c r="G582" s="15"/>
      <c r="H582" s="15"/>
      <c r="I582" s="15"/>
      <c r="J582" s="15"/>
    </row>
    <row r="583" spans="1:10">
      <c r="A583" s="15"/>
      <c r="B583" s="15"/>
      <c r="C583" s="15"/>
      <c r="D583" s="15"/>
      <c r="E583" s="15"/>
      <c r="F583" s="15"/>
      <c r="G583" s="15"/>
      <c r="H583" s="15"/>
      <c r="I583" s="15"/>
      <c r="J583" s="15"/>
    </row>
    <row r="584" spans="1:10">
      <c r="A584" s="15"/>
      <c r="B584" s="15"/>
      <c r="C584" s="15"/>
      <c r="D584" s="15"/>
      <c r="E584" s="15"/>
      <c r="F584" s="15"/>
      <c r="G584" s="15"/>
      <c r="H584" s="15"/>
      <c r="I584" s="15"/>
      <c r="J584" s="15"/>
    </row>
    <row r="585" spans="1:10">
      <c r="A585" s="15"/>
      <c r="B585" s="15"/>
      <c r="C585" s="15"/>
      <c r="D585" s="15"/>
      <c r="E585" s="15"/>
      <c r="F585" s="15"/>
      <c r="G585" s="15"/>
      <c r="H585" s="15"/>
      <c r="I585" s="15"/>
      <c r="J585" s="15"/>
    </row>
    <row r="586" spans="1:10">
      <c r="A586" s="15"/>
      <c r="B586" s="15"/>
      <c r="C586" s="15"/>
      <c r="D586" s="15"/>
      <c r="E586" s="15"/>
      <c r="F586" s="15"/>
      <c r="G586" s="15"/>
      <c r="H586" s="15"/>
      <c r="I586" s="15"/>
      <c r="J586" s="15"/>
    </row>
    <row r="587" spans="1:10">
      <c r="A587" s="15"/>
      <c r="B587" s="15"/>
      <c r="C587" s="15"/>
      <c r="D587" s="15"/>
      <c r="E587" s="15"/>
      <c r="F587" s="15"/>
      <c r="G587" s="15"/>
      <c r="H587" s="15"/>
      <c r="I587" s="15"/>
      <c r="J587" s="15"/>
    </row>
    <row r="588" spans="1:10">
      <c r="A588" s="15"/>
      <c r="B588" s="15"/>
      <c r="C588" s="15"/>
      <c r="D588" s="15"/>
      <c r="E588" s="15"/>
      <c r="F588" s="15"/>
      <c r="G588" s="15"/>
      <c r="H588" s="15"/>
      <c r="I588" s="15"/>
      <c r="J588" s="15"/>
    </row>
    <row r="589" spans="1:10">
      <c r="A589" s="15"/>
      <c r="B589" s="15"/>
      <c r="C589" s="15"/>
      <c r="D589" s="15"/>
      <c r="E589" s="15"/>
      <c r="F589" s="15"/>
      <c r="G589" s="15"/>
      <c r="H589" s="15"/>
      <c r="I589" s="15"/>
      <c r="J589" s="15"/>
    </row>
    <row r="590" spans="1:10">
      <c r="A590" s="15"/>
      <c r="B590" s="15"/>
      <c r="C590" s="15"/>
      <c r="D590" s="15"/>
      <c r="E590" s="15"/>
      <c r="F590" s="15"/>
      <c r="G590" s="15"/>
      <c r="H590" s="15"/>
      <c r="I590" s="15"/>
      <c r="J590" s="15"/>
    </row>
    <row r="591" spans="1:10">
      <c r="A591" s="15"/>
      <c r="B591" s="15"/>
      <c r="C591" s="15"/>
      <c r="D591" s="15"/>
      <c r="E591" s="15"/>
      <c r="F591" s="15"/>
      <c r="G591" s="15"/>
      <c r="H591" s="15"/>
      <c r="I591" s="15"/>
      <c r="J591" s="15"/>
    </row>
    <row r="592" spans="1:10">
      <c r="A592" s="15"/>
      <c r="B592" s="15"/>
      <c r="C592" s="15"/>
      <c r="D592" s="15"/>
      <c r="E592" s="15"/>
      <c r="F592" s="15"/>
      <c r="G592" s="15"/>
      <c r="H592" s="15"/>
      <c r="I592" s="15"/>
      <c r="J592" s="15"/>
    </row>
    <row r="593" spans="1:10">
      <c r="A593" s="15"/>
      <c r="B593" s="15"/>
      <c r="C593" s="15"/>
      <c r="D593" s="15"/>
      <c r="E593" s="15"/>
      <c r="F593" s="15"/>
      <c r="G593" s="15"/>
      <c r="H593" s="15"/>
      <c r="I593" s="15"/>
      <c r="J593" s="15"/>
    </row>
    <row r="594" spans="1:10">
      <c r="A594" s="15"/>
      <c r="B594" s="15"/>
      <c r="C594" s="15"/>
      <c r="D594" s="15"/>
      <c r="E594" s="15"/>
      <c r="F594" s="15"/>
      <c r="G594" s="15"/>
      <c r="H594" s="15"/>
      <c r="I594" s="15"/>
      <c r="J594" s="15"/>
    </row>
    <row r="595" spans="1:10">
      <c r="A595" s="15"/>
      <c r="B595" s="15"/>
      <c r="C595" s="15"/>
      <c r="D595" s="15"/>
      <c r="E595" s="15"/>
      <c r="F595" s="15"/>
      <c r="G595" s="15"/>
      <c r="H595" s="15"/>
      <c r="I595" s="15"/>
      <c r="J595" s="15"/>
    </row>
    <row r="596" spans="1:10">
      <c r="A596" s="15"/>
      <c r="B596" s="15"/>
      <c r="C596" s="15"/>
      <c r="D596" s="15"/>
      <c r="E596" s="15"/>
      <c r="F596" s="15"/>
      <c r="G596" s="15"/>
      <c r="H596" s="15"/>
      <c r="I596" s="15"/>
      <c r="J596" s="15"/>
    </row>
    <row r="597" spans="1:10">
      <c r="A597" s="15"/>
      <c r="B597" s="15"/>
      <c r="C597" s="15"/>
      <c r="D597" s="15"/>
      <c r="E597" s="15"/>
      <c r="F597" s="15"/>
      <c r="G597" s="15"/>
      <c r="H597" s="15"/>
      <c r="I597" s="15"/>
      <c r="J597" s="15"/>
    </row>
    <row r="598" spans="1:10">
      <c r="A598" s="15"/>
      <c r="B598" s="15"/>
      <c r="C598" s="15"/>
      <c r="D598" s="15"/>
      <c r="E598" s="15"/>
      <c r="F598" s="15"/>
      <c r="G598" s="15"/>
      <c r="H598" s="15"/>
      <c r="I598" s="15"/>
      <c r="J598" s="15"/>
    </row>
    <row r="599" spans="1:10">
      <c r="A599" s="15"/>
      <c r="B599" s="15"/>
      <c r="C599" s="15"/>
      <c r="D599" s="15"/>
      <c r="E599" s="15"/>
      <c r="F599" s="15"/>
      <c r="G599" s="15"/>
      <c r="H599" s="15"/>
      <c r="I599" s="15"/>
      <c r="J599" s="15"/>
    </row>
    <row r="600" spans="1:10">
      <c r="A600" s="15"/>
      <c r="B600" s="15"/>
      <c r="C600" s="15"/>
      <c r="D600" s="15"/>
      <c r="E600" s="15"/>
      <c r="F600" s="15"/>
      <c r="G600" s="15"/>
      <c r="H600" s="15"/>
      <c r="I600" s="15"/>
      <c r="J600" s="15"/>
    </row>
    <row r="601" spans="1:10">
      <c r="A601" s="15"/>
      <c r="B601" s="15"/>
      <c r="C601" s="15"/>
      <c r="D601" s="15"/>
      <c r="E601" s="15"/>
      <c r="F601" s="15"/>
      <c r="G601" s="15"/>
      <c r="H601" s="15"/>
      <c r="I601" s="15"/>
      <c r="J601" s="15"/>
    </row>
    <row r="602" spans="1:10">
      <c r="A602" s="15"/>
      <c r="B602" s="15"/>
      <c r="C602" s="15"/>
      <c r="D602" s="15"/>
      <c r="E602" s="15"/>
      <c r="F602" s="15"/>
      <c r="G602" s="15"/>
      <c r="H602" s="15"/>
      <c r="I602" s="15"/>
      <c r="J602" s="15"/>
    </row>
    <row r="603" spans="1:10">
      <c r="A603" s="15"/>
      <c r="B603" s="15"/>
      <c r="C603" s="15"/>
      <c r="D603" s="15"/>
      <c r="E603" s="15"/>
      <c r="F603" s="15"/>
      <c r="G603" s="15"/>
      <c r="H603" s="15"/>
      <c r="I603" s="15"/>
      <c r="J603" s="15"/>
    </row>
    <row r="604" spans="1:10">
      <c r="A604" s="15"/>
      <c r="B604" s="15"/>
      <c r="C604" s="15"/>
      <c r="D604" s="15"/>
      <c r="E604" s="15"/>
      <c r="F604" s="15"/>
      <c r="G604" s="15"/>
      <c r="H604" s="15"/>
      <c r="I604" s="15"/>
      <c r="J604" s="15"/>
    </row>
    <row r="605" spans="1:10">
      <c r="A605" s="15"/>
      <c r="B605" s="15"/>
      <c r="C605" s="15"/>
      <c r="D605" s="15"/>
      <c r="E605" s="15"/>
      <c r="F605" s="15"/>
      <c r="G605" s="15"/>
      <c r="H605" s="15"/>
      <c r="I605" s="15"/>
      <c r="J605" s="15"/>
    </row>
    <row r="606" spans="1:10">
      <c r="A606" s="15"/>
      <c r="B606" s="15"/>
      <c r="C606" s="15"/>
      <c r="D606" s="15"/>
      <c r="E606" s="15"/>
      <c r="F606" s="15"/>
      <c r="G606" s="15"/>
      <c r="H606" s="15"/>
      <c r="I606" s="15"/>
      <c r="J606" s="15"/>
    </row>
    <row r="607" spans="1:10">
      <c r="A607" s="15"/>
      <c r="B607" s="15"/>
      <c r="C607" s="15"/>
      <c r="D607" s="15"/>
      <c r="E607" s="15"/>
      <c r="F607" s="15"/>
      <c r="G607" s="15"/>
      <c r="H607" s="15"/>
      <c r="I607" s="15"/>
      <c r="J607" s="15"/>
    </row>
    <row r="608" spans="1:10">
      <c r="A608" s="15"/>
      <c r="B608" s="15"/>
      <c r="C608" s="15"/>
      <c r="D608" s="15"/>
      <c r="E608" s="15"/>
      <c r="F608" s="15"/>
      <c r="G608" s="15"/>
      <c r="H608" s="15"/>
      <c r="I608" s="15"/>
      <c r="J608" s="15"/>
    </row>
    <row r="609" spans="1:10">
      <c r="A609" s="15"/>
      <c r="B609" s="15"/>
      <c r="C609" s="15"/>
      <c r="D609" s="15"/>
      <c r="E609" s="15"/>
      <c r="F609" s="15"/>
      <c r="G609" s="15"/>
      <c r="H609" s="15"/>
      <c r="I609" s="15"/>
      <c r="J609" s="15"/>
    </row>
    <row r="610" spans="1:10">
      <c r="A610" s="15"/>
      <c r="B610" s="15"/>
      <c r="C610" s="15"/>
      <c r="D610" s="15"/>
      <c r="E610" s="15"/>
      <c r="F610" s="15"/>
      <c r="G610" s="15"/>
      <c r="H610" s="15"/>
      <c r="I610" s="15"/>
      <c r="J610" s="15"/>
    </row>
    <row r="611" spans="1:10">
      <c r="A611" s="15"/>
      <c r="B611" s="15"/>
      <c r="C611" s="15"/>
      <c r="D611" s="15"/>
      <c r="E611" s="15"/>
      <c r="F611" s="15"/>
      <c r="G611" s="15"/>
      <c r="H611" s="15"/>
      <c r="I611" s="15"/>
      <c r="J611" s="15"/>
    </row>
    <row r="612" spans="1:10">
      <c r="A612" s="15"/>
      <c r="B612" s="15"/>
      <c r="C612" s="15"/>
      <c r="D612" s="15"/>
      <c r="E612" s="15"/>
      <c r="F612" s="15"/>
      <c r="G612" s="15"/>
      <c r="H612" s="15"/>
      <c r="I612" s="15"/>
      <c r="J612" s="15"/>
    </row>
    <row r="613" spans="1:10">
      <c r="A613" s="15"/>
      <c r="B613" s="15"/>
      <c r="C613" s="15"/>
      <c r="D613" s="15"/>
      <c r="E613" s="15"/>
      <c r="F613" s="15"/>
      <c r="G613" s="15"/>
      <c r="H613" s="15"/>
      <c r="I613" s="15"/>
      <c r="J613" s="15"/>
    </row>
    <row r="614" spans="1:10">
      <c r="A614" s="15"/>
      <c r="B614" s="15"/>
      <c r="C614" s="15"/>
      <c r="D614" s="15"/>
      <c r="E614" s="15"/>
      <c r="F614" s="15"/>
      <c r="G614" s="15"/>
      <c r="H614" s="15"/>
      <c r="I614" s="15"/>
      <c r="J614" s="15"/>
    </row>
    <row r="615" spans="1:10">
      <c r="A615" s="15"/>
      <c r="B615" s="15"/>
      <c r="C615" s="15"/>
      <c r="D615" s="15"/>
      <c r="E615" s="15"/>
      <c r="F615" s="15"/>
      <c r="G615" s="15"/>
      <c r="H615" s="15"/>
      <c r="I615" s="15"/>
      <c r="J615" s="15"/>
    </row>
    <row r="616" spans="1:10">
      <c r="A616" s="15"/>
      <c r="B616" s="15"/>
      <c r="C616" s="15"/>
      <c r="D616" s="15"/>
      <c r="E616" s="15"/>
      <c r="F616" s="15"/>
      <c r="G616" s="15"/>
      <c r="H616" s="15"/>
      <c r="I616" s="15"/>
      <c r="J616" s="15"/>
    </row>
    <row r="617" spans="1:10">
      <c r="A617" s="15"/>
      <c r="B617" s="15"/>
      <c r="C617" s="15"/>
      <c r="D617" s="15"/>
      <c r="E617" s="15"/>
      <c r="F617" s="15"/>
      <c r="G617" s="15"/>
      <c r="H617" s="15"/>
      <c r="I617" s="15"/>
      <c r="J617" s="15"/>
    </row>
    <row r="618" spans="1:10">
      <c r="A618" s="15"/>
      <c r="B618" s="15"/>
      <c r="C618" s="15"/>
      <c r="D618" s="15"/>
      <c r="E618" s="15"/>
      <c r="F618" s="15"/>
      <c r="G618" s="15"/>
      <c r="H618" s="15"/>
      <c r="I618" s="15"/>
      <c r="J618" s="15"/>
    </row>
    <row r="619" spans="1:10">
      <c r="A619" s="15"/>
      <c r="B619" s="15"/>
      <c r="C619" s="15"/>
      <c r="D619" s="15"/>
      <c r="E619" s="15"/>
      <c r="F619" s="15"/>
      <c r="G619" s="15"/>
      <c r="H619" s="15"/>
      <c r="I619" s="15"/>
      <c r="J619" s="15"/>
    </row>
    <row r="620" spans="1:10">
      <c r="A620" s="15"/>
      <c r="B620" s="15"/>
      <c r="C620" s="15"/>
      <c r="D620" s="15"/>
      <c r="E620" s="15"/>
      <c r="F620" s="15"/>
      <c r="G620" s="15"/>
      <c r="H620" s="15"/>
      <c r="I620" s="15"/>
      <c r="J620" s="15"/>
    </row>
    <row r="621" spans="1:10">
      <c r="A621" s="15"/>
      <c r="B621" s="15"/>
      <c r="C621" s="15"/>
      <c r="D621" s="15"/>
      <c r="E621" s="15"/>
      <c r="F621" s="15"/>
      <c r="G621" s="15"/>
      <c r="H621" s="15"/>
      <c r="I621" s="15"/>
      <c r="J621" s="15"/>
    </row>
    <row r="622" spans="1:10">
      <c r="A622" s="15"/>
      <c r="B622" s="15"/>
      <c r="C622" s="15"/>
      <c r="D622" s="15"/>
      <c r="E622" s="15"/>
      <c r="F622" s="15"/>
      <c r="G622" s="15"/>
      <c r="H622" s="15"/>
      <c r="I622" s="15"/>
      <c r="J622" s="15"/>
    </row>
    <row r="623" spans="1:10">
      <c r="A623" s="15"/>
      <c r="B623" s="15"/>
      <c r="C623" s="15"/>
      <c r="D623" s="15"/>
      <c r="E623" s="15"/>
      <c r="F623" s="15"/>
      <c r="G623" s="15"/>
      <c r="H623" s="15"/>
      <c r="I623" s="15"/>
      <c r="J623" s="15"/>
    </row>
    <row r="624" spans="1:10">
      <c r="A624" s="15"/>
      <c r="B624" s="15"/>
      <c r="C624" s="15"/>
      <c r="D624" s="15"/>
      <c r="E624" s="15"/>
      <c r="F624" s="15"/>
      <c r="G624" s="15"/>
      <c r="H624" s="15"/>
      <c r="I624" s="15"/>
      <c r="J624" s="15"/>
    </row>
    <row r="625" spans="1:10">
      <c r="A625" s="15"/>
      <c r="B625" s="15"/>
      <c r="C625" s="15"/>
      <c r="D625" s="15"/>
      <c r="E625" s="15"/>
      <c r="F625" s="15"/>
      <c r="G625" s="15"/>
      <c r="H625" s="15"/>
      <c r="I625" s="15"/>
      <c r="J625" s="15"/>
    </row>
    <row r="626" spans="1:10">
      <c r="A626" s="15"/>
      <c r="B626" s="15"/>
      <c r="C626" s="15"/>
      <c r="D626" s="15"/>
      <c r="E626" s="15"/>
      <c r="F626" s="15"/>
      <c r="G626" s="15"/>
      <c r="H626" s="15"/>
      <c r="I626" s="15"/>
      <c r="J626" s="15"/>
    </row>
    <row r="627" spans="1:10">
      <c r="A627" s="15"/>
      <c r="B627" s="15"/>
      <c r="C627" s="15"/>
      <c r="D627" s="15"/>
      <c r="E627" s="15"/>
      <c r="F627" s="15"/>
      <c r="G627" s="15"/>
      <c r="H627" s="15"/>
      <c r="I627" s="15"/>
      <c r="J627" s="15"/>
    </row>
    <row r="628" spans="1:10">
      <c r="A628" s="15"/>
      <c r="B628" s="15"/>
      <c r="C628" s="15"/>
      <c r="D628" s="15"/>
      <c r="E628" s="15"/>
      <c r="F628" s="15"/>
      <c r="G628" s="15"/>
      <c r="H628" s="15"/>
      <c r="I628" s="15"/>
      <c r="J628" s="15"/>
    </row>
    <row r="629" spans="1:10">
      <c r="A629" s="15"/>
      <c r="B629" s="15"/>
      <c r="C629" s="15"/>
      <c r="D629" s="15"/>
      <c r="E629" s="15"/>
      <c r="F629" s="15"/>
      <c r="G629" s="15"/>
      <c r="H629" s="15"/>
      <c r="I629" s="15"/>
      <c r="J629" s="15"/>
    </row>
    <row r="630" spans="1:10">
      <c r="A630" s="15"/>
      <c r="B630" s="15"/>
      <c r="C630" s="15"/>
      <c r="D630" s="15"/>
      <c r="E630" s="15"/>
      <c r="F630" s="15"/>
      <c r="G630" s="15"/>
      <c r="H630" s="15"/>
      <c r="I630" s="15"/>
      <c r="J630" s="15"/>
    </row>
    <row r="631" spans="1:10">
      <c r="A631" s="15"/>
      <c r="B631" s="15"/>
      <c r="C631" s="15"/>
      <c r="D631" s="15"/>
      <c r="E631" s="15"/>
      <c r="F631" s="15"/>
      <c r="G631" s="15"/>
      <c r="H631" s="15"/>
      <c r="I631" s="15"/>
      <c r="J631" s="15"/>
    </row>
    <row r="632" spans="1:10">
      <c r="A632" s="15"/>
      <c r="B632" s="15"/>
      <c r="C632" s="15"/>
      <c r="D632" s="15"/>
      <c r="E632" s="15"/>
      <c r="F632" s="15"/>
      <c r="G632" s="15"/>
      <c r="H632" s="15"/>
      <c r="I632" s="15"/>
      <c r="J632" s="15"/>
    </row>
    <row r="633" spans="1:10">
      <c r="A633" s="15"/>
      <c r="B633" s="15"/>
      <c r="C633" s="15"/>
      <c r="D633" s="15"/>
      <c r="E633" s="15"/>
      <c r="F633" s="15"/>
      <c r="G633" s="15"/>
      <c r="H633" s="15"/>
      <c r="I633" s="15"/>
      <c r="J633" s="15"/>
    </row>
    <row r="634" spans="1:10">
      <c r="A634" s="15"/>
      <c r="B634" s="15"/>
      <c r="C634" s="15"/>
      <c r="D634" s="15"/>
      <c r="E634" s="15"/>
      <c r="F634" s="15"/>
      <c r="G634" s="15"/>
      <c r="H634" s="15"/>
      <c r="I634" s="15"/>
      <c r="J634" s="15"/>
    </row>
    <row r="635" spans="1:10">
      <c r="A635" s="15"/>
      <c r="B635" s="15"/>
      <c r="C635" s="15"/>
      <c r="D635" s="15"/>
      <c r="E635" s="15"/>
      <c r="F635" s="15"/>
      <c r="G635" s="15"/>
      <c r="H635" s="15"/>
      <c r="I635" s="15"/>
      <c r="J635" s="15"/>
    </row>
    <row r="636" spans="1:10">
      <c r="A636" s="15"/>
      <c r="B636" s="15"/>
      <c r="C636" s="15"/>
      <c r="D636" s="15"/>
      <c r="E636" s="15"/>
      <c r="F636" s="15"/>
      <c r="G636" s="15"/>
      <c r="H636" s="15"/>
      <c r="I636" s="15"/>
      <c r="J636" s="15"/>
    </row>
    <row r="637" spans="1:10">
      <c r="A637" s="15"/>
      <c r="B637" s="15"/>
      <c r="C637" s="15"/>
      <c r="D637" s="15"/>
      <c r="E637" s="15"/>
      <c r="F637" s="15"/>
      <c r="G637" s="15"/>
      <c r="H637" s="15"/>
      <c r="I637" s="15"/>
      <c r="J637" s="15"/>
    </row>
    <row r="638" spans="1:10">
      <c r="A638" s="15"/>
      <c r="B638" s="15"/>
      <c r="C638" s="15"/>
      <c r="D638" s="15"/>
      <c r="E638" s="15"/>
      <c r="F638" s="15"/>
      <c r="G638" s="15"/>
      <c r="H638" s="15"/>
      <c r="I638" s="15"/>
      <c r="J638" s="15"/>
    </row>
    <row r="639" spans="1:10">
      <c r="A639" s="15"/>
      <c r="B639" s="15"/>
      <c r="C639" s="15"/>
      <c r="D639" s="15"/>
      <c r="E639" s="15"/>
      <c r="F639" s="15"/>
      <c r="G639" s="15"/>
      <c r="H639" s="15"/>
      <c r="I639" s="15"/>
      <c r="J639" s="15"/>
    </row>
    <row r="640" spans="1:10">
      <c r="A640" s="15"/>
      <c r="B640" s="15"/>
      <c r="C640" s="15"/>
      <c r="D640" s="15"/>
      <c r="E640" s="15"/>
      <c r="F640" s="15"/>
      <c r="G640" s="15"/>
      <c r="H640" s="15"/>
      <c r="I640" s="15"/>
      <c r="J640" s="15"/>
    </row>
    <row r="641" spans="1:10">
      <c r="A641" s="15"/>
      <c r="B641" s="15"/>
      <c r="C641" s="15"/>
      <c r="D641" s="15"/>
      <c r="E641" s="15"/>
      <c r="F641" s="15"/>
      <c r="G641" s="15"/>
      <c r="H641" s="15"/>
      <c r="I641" s="15"/>
      <c r="J641" s="15"/>
    </row>
    <row r="642" spans="1:10">
      <c r="A642" s="15"/>
      <c r="B642" s="15"/>
      <c r="C642" s="15"/>
      <c r="D642" s="15"/>
      <c r="E642" s="15"/>
      <c r="F642" s="15"/>
      <c r="G642" s="15"/>
      <c r="H642" s="15"/>
      <c r="I642" s="15"/>
      <c r="J642" s="15"/>
    </row>
    <row r="643" spans="1:10">
      <c r="A643" s="15"/>
      <c r="B643" s="15"/>
      <c r="C643" s="15"/>
      <c r="D643" s="15"/>
      <c r="E643" s="15"/>
      <c r="F643" s="15"/>
      <c r="G643" s="15"/>
      <c r="H643" s="15"/>
      <c r="I643" s="15"/>
      <c r="J643" s="15"/>
    </row>
    <row r="644" spans="1:10">
      <c r="A644" s="15"/>
      <c r="B644" s="15"/>
      <c r="C644" s="15"/>
      <c r="D644" s="15"/>
      <c r="E644" s="15"/>
      <c r="F644" s="15"/>
      <c r="G644" s="15"/>
      <c r="H644" s="15"/>
      <c r="I644" s="15"/>
      <c r="J644" s="15"/>
    </row>
    <row r="645" spans="1:10">
      <c r="A645" s="15"/>
      <c r="B645" s="15"/>
      <c r="C645" s="15"/>
      <c r="D645" s="15"/>
      <c r="E645" s="15"/>
      <c r="F645" s="15"/>
      <c r="G645" s="15"/>
      <c r="H645" s="15"/>
      <c r="I645" s="15"/>
      <c r="J645" s="15"/>
    </row>
    <row r="646" spans="1:10">
      <c r="A646" s="15"/>
      <c r="B646" s="15"/>
      <c r="C646" s="15"/>
      <c r="D646" s="15"/>
      <c r="E646" s="15"/>
      <c r="F646" s="15"/>
      <c r="G646" s="15"/>
      <c r="H646" s="15"/>
      <c r="I646" s="15"/>
      <c r="J646" s="15"/>
    </row>
    <row r="647" spans="1:10">
      <c r="A647" s="15"/>
      <c r="B647" s="15"/>
      <c r="C647" s="15"/>
      <c r="D647" s="15"/>
      <c r="E647" s="15"/>
      <c r="F647" s="15"/>
      <c r="G647" s="15"/>
      <c r="H647" s="15"/>
      <c r="I647" s="15"/>
      <c r="J647" s="15"/>
    </row>
    <row r="648" spans="1:10">
      <c r="A648" s="15"/>
      <c r="B648" s="15"/>
      <c r="C648" s="15"/>
      <c r="D648" s="15"/>
      <c r="E648" s="15"/>
      <c r="F648" s="15"/>
      <c r="G648" s="15"/>
      <c r="H648" s="15"/>
      <c r="I648" s="15"/>
      <c r="J648" s="15"/>
    </row>
    <row r="649" spans="1:10">
      <c r="A649" s="15"/>
      <c r="B649" s="15"/>
      <c r="C649" s="15"/>
      <c r="D649" s="15"/>
      <c r="E649" s="15"/>
      <c r="F649" s="15"/>
      <c r="G649" s="15"/>
      <c r="H649" s="15"/>
      <c r="I649" s="15"/>
      <c r="J649" s="15"/>
    </row>
    <row r="650" spans="1:10">
      <c r="A650" s="15"/>
      <c r="B650" s="15"/>
      <c r="C650" s="15"/>
      <c r="D650" s="15"/>
      <c r="E650" s="15"/>
      <c r="F650" s="15"/>
      <c r="G650" s="15"/>
      <c r="H650" s="15"/>
      <c r="I650" s="15"/>
      <c r="J650" s="15"/>
    </row>
    <row r="651" spans="1:10">
      <c r="A651" s="15"/>
      <c r="B651" s="15"/>
      <c r="C651" s="15"/>
      <c r="D651" s="15"/>
      <c r="E651" s="15"/>
      <c r="F651" s="15"/>
      <c r="G651" s="15"/>
      <c r="H651" s="15"/>
      <c r="I651" s="15"/>
      <c r="J651" s="15"/>
    </row>
    <row r="652" spans="1:10">
      <c r="A652" s="15"/>
      <c r="B652" s="15"/>
      <c r="C652" s="15"/>
      <c r="D652" s="15"/>
      <c r="E652" s="15"/>
      <c r="F652" s="15"/>
      <c r="G652" s="15"/>
      <c r="H652" s="15"/>
      <c r="I652" s="15"/>
      <c r="J652" s="15"/>
    </row>
    <row r="653" spans="1:10">
      <c r="A653" s="15"/>
      <c r="B653" s="15"/>
      <c r="C653" s="15"/>
      <c r="D653" s="15"/>
      <c r="E653" s="15"/>
      <c r="F653" s="15"/>
      <c r="G653" s="15"/>
      <c r="H653" s="15"/>
      <c r="I653" s="15"/>
      <c r="J653" s="15"/>
    </row>
    <row r="654" spans="1:10">
      <c r="A654" s="15"/>
      <c r="B654" s="15"/>
      <c r="C654" s="15"/>
      <c r="D654" s="15"/>
      <c r="E654" s="15"/>
      <c r="F654" s="15"/>
      <c r="G654" s="15"/>
      <c r="H654" s="15"/>
      <c r="I654" s="15"/>
      <c r="J654" s="15"/>
    </row>
    <row r="655" spans="1:10">
      <c r="A655" s="15"/>
      <c r="B655" s="15"/>
      <c r="C655" s="15"/>
      <c r="D655" s="15"/>
      <c r="E655" s="15"/>
      <c r="F655" s="15"/>
      <c r="G655" s="15"/>
      <c r="H655" s="15"/>
      <c r="I655" s="15"/>
      <c r="J655" s="15"/>
    </row>
    <row r="656" spans="1:10">
      <c r="A656" s="15"/>
      <c r="B656" s="15"/>
      <c r="C656" s="15"/>
      <c r="D656" s="15"/>
      <c r="E656" s="15"/>
      <c r="F656" s="15"/>
      <c r="G656" s="15"/>
      <c r="H656" s="15"/>
      <c r="I656" s="15"/>
      <c r="J656" s="15"/>
    </row>
    <row r="657" spans="1:10">
      <c r="A657" s="15"/>
      <c r="B657" s="15"/>
      <c r="C657" s="15"/>
      <c r="D657" s="15"/>
      <c r="E657" s="15"/>
      <c r="F657" s="15"/>
      <c r="G657" s="15"/>
      <c r="H657" s="15"/>
      <c r="I657" s="15"/>
      <c r="J657" s="15"/>
    </row>
    <row r="658" spans="1:10">
      <c r="A658" s="15"/>
      <c r="B658" s="15"/>
      <c r="C658" s="15"/>
      <c r="D658" s="15"/>
      <c r="E658" s="15"/>
      <c r="F658" s="15"/>
      <c r="G658" s="15"/>
      <c r="H658" s="15"/>
      <c r="I658" s="15"/>
      <c r="J658" s="15"/>
    </row>
    <row r="659" spans="1:10">
      <c r="A659" s="15"/>
      <c r="B659" s="15"/>
      <c r="C659" s="15"/>
      <c r="D659" s="15"/>
      <c r="E659" s="15"/>
      <c r="F659" s="15"/>
      <c r="G659" s="15"/>
      <c r="H659" s="15"/>
      <c r="I659" s="15"/>
      <c r="J659" s="15"/>
    </row>
    <row r="660" spans="1:10">
      <c r="A660" s="15"/>
      <c r="B660" s="15"/>
      <c r="C660" s="15"/>
      <c r="D660" s="15"/>
      <c r="E660" s="15"/>
      <c r="F660" s="15"/>
      <c r="G660" s="15"/>
      <c r="H660" s="15"/>
      <c r="I660" s="15"/>
      <c r="J660" s="15"/>
    </row>
    <row r="661" spans="1:10">
      <c r="A661" s="15"/>
      <c r="B661" s="15"/>
      <c r="C661" s="15"/>
      <c r="D661" s="15"/>
      <c r="E661" s="15"/>
      <c r="F661" s="15"/>
      <c r="G661" s="15"/>
      <c r="H661" s="15"/>
      <c r="I661" s="15"/>
      <c r="J661" s="15"/>
    </row>
    <row r="662" spans="1:10">
      <c r="A662" s="15"/>
      <c r="B662" s="15"/>
      <c r="C662" s="15"/>
      <c r="D662" s="15"/>
      <c r="E662" s="15"/>
      <c r="F662" s="15"/>
      <c r="G662" s="15"/>
      <c r="H662" s="15"/>
      <c r="I662" s="15"/>
      <c r="J662" s="15"/>
    </row>
    <row r="663" spans="1:10">
      <c r="A663" s="15"/>
      <c r="B663" s="15"/>
      <c r="C663" s="15"/>
      <c r="D663" s="15"/>
      <c r="E663" s="15"/>
      <c r="F663" s="15"/>
      <c r="G663" s="15"/>
      <c r="H663" s="15"/>
      <c r="I663" s="15"/>
      <c r="J663" s="15"/>
    </row>
    <row r="664" spans="1:10">
      <c r="A664" s="15"/>
      <c r="B664" s="15"/>
      <c r="C664" s="15"/>
      <c r="D664" s="15"/>
      <c r="E664" s="15"/>
      <c r="F664" s="15"/>
      <c r="G664" s="15"/>
      <c r="H664" s="15"/>
      <c r="I664" s="15"/>
      <c r="J664" s="15"/>
    </row>
    <row r="665" spans="1:10">
      <c r="A665" s="15"/>
      <c r="B665" s="15"/>
      <c r="C665" s="15"/>
      <c r="D665" s="15"/>
      <c r="E665" s="15"/>
      <c r="F665" s="15"/>
      <c r="G665" s="15"/>
      <c r="H665" s="15"/>
      <c r="I665" s="15"/>
      <c r="J665" s="15"/>
    </row>
    <row r="666" spans="1:10">
      <c r="A666" s="15"/>
      <c r="B666" s="15"/>
      <c r="C666" s="15"/>
      <c r="D666" s="15"/>
      <c r="E666" s="15"/>
      <c r="F666" s="15"/>
      <c r="G666" s="15"/>
      <c r="H666" s="15"/>
      <c r="I666" s="15"/>
      <c r="J666" s="15"/>
    </row>
    <row r="667" spans="1:10">
      <c r="A667" s="15"/>
      <c r="B667" s="15"/>
      <c r="C667" s="15"/>
      <c r="D667" s="15"/>
      <c r="E667" s="15"/>
      <c r="F667" s="15"/>
      <c r="G667" s="15"/>
      <c r="H667" s="15"/>
      <c r="I667" s="15"/>
      <c r="J667" s="15"/>
    </row>
    <row r="668" spans="1:10">
      <c r="A668" s="15"/>
      <c r="B668" s="15"/>
      <c r="C668" s="15"/>
      <c r="D668" s="15"/>
      <c r="E668" s="15"/>
      <c r="F668" s="15"/>
      <c r="G668" s="15"/>
      <c r="H668" s="15"/>
      <c r="I668" s="15"/>
      <c r="J668" s="15"/>
    </row>
    <row r="669" spans="1:10">
      <c r="A669" s="15"/>
      <c r="B669" s="15"/>
      <c r="C669" s="15"/>
      <c r="D669" s="15"/>
      <c r="E669" s="15"/>
      <c r="F669" s="15"/>
      <c r="G669" s="15"/>
      <c r="H669" s="15"/>
      <c r="I669" s="15"/>
      <c r="J669" s="15"/>
    </row>
    <row r="670" spans="1:10">
      <c r="A670" s="15"/>
      <c r="B670" s="15"/>
      <c r="C670" s="15"/>
      <c r="D670" s="15"/>
      <c r="E670" s="15"/>
      <c r="F670" s="15"/>
      <c r="G670" s="15"/>
      <c r="H670" s="15"/>
      <c r="I670" s="15"/>
      <c r="J670" s="15"/>
    </row>
    <row r="671" spans="1:10">
      <c r="A671" s="15"/>
      <c r="B671" s="15"/>
      <c r="C671" s="15"/>
      <c r="D671" s="15"/>
      <c r="E671" s="15"/>
      <c r="F671" s="15"/>
      <c r="G671" s="15"/>
      <c r="H671" s="15"/>
      <c r="I671" s="15"/>
      <c r="J671" s="15"/>
    </row>
    <row r="672" spans="1:10">
      <c r="A672" s="15"/>
      <c r="B672" s="15"/>
      <c r="C672" s="15"/>
      <c r="D672" s="15"/>
      <c r="E672" s="15"/>
      <c r="F672" s="15"/>
      <c r="G672" s="15"/>
      <c r="H672" s="15"/>
      <c r="I672" s="15"/>
      <c r="J672" s="15"/>
    </row>
    <row r="673" spans="1:10">
      <c r="A673" s="15"/>
      <c r="B673" s="15"/>
      <c r="C673" s="15"/>
      <c r="D673" s="15"/>
      <c r="E673" s="15"/>
      <c r="F673" s="15"/>
      <c r="G673" s="15"/>
      <c r="H673" s="15"/>
      <c r="I673" s="15"/>
      <c r="J673" s="15"/>
    </row>
    <row r="674" spans="1:10">
      <c r="A674" s="15"/>
      <c r="B674" s="15"/>
      <c r="C674" s="15"/>
      <c r="D674" s="15"/>
      <c r="E674" s="15"/>
      <c r="F674" s="15"/>
      <c r="G674" s="15"/>
      <c r="H674" s="15"/>
      <c r="I674" s="15"/>
      <c r="J674" s="15"/>
    </row>
    <row r="675" spans="1:10">
      <c r="A675" s="15"/>
      <c r="B675" s="15"/>
      <c r="C675" s="15"/>
      <c r="D675" s="15"/>
      <c r="E675" s="15"/>
      <c r="F675" s="15"/>
      <c r="G675" s="15"/>
      <c r="H675" s="15"/>
      <c r="I675" s="15"/>
      <c r="J675" s="15"/>
    </row>
    <row r="676" spans="1:10">
      <c r="A676" s="15"/>
      <c r="B676" s="15"/>
      <c r="C676" s="15"/>
      <c r="D676" s="15"/>
      <c r="E676" s="15"/>
      <c r="F676" s="15"/>
      <c r="G676" s="15"/>
      <c r="H676" s="15"/>
      <c r="I676" s="15"/>
      <c r="J676" s="15"/>
    </row>
    <row r="677" spans="1:10">
      <c r="A677" s="15"/>
      <c r="B677" s="15"/>
      <c r="C677" s="15"/>
      <c r="D677" s="15"/>
      <c r="E677" s="15"/>
      <c r="F677" s="15"/>
      <c r="G677" s="15"/>
      <c r="H677" s="15"/>
      <c r="I677" s="15"/>
      <c r="J677" s="15"/>
    </row>
    <row r="678" spans="1:10">
      <c r="A678" s="15"/>
      <c r="B678" s="15"/>
      <c r="C678" s="15"/>
      <c r="D678" s="15"/>
      <c r="E678" s="15"/>
      <c r="F678" s="15"/>
      <c r="G678" s="15"/>
      <c r="H678" s="15"/>
      <c r="I678" s="15"/>
      <c r="J678" s="15"/>
    </row>
    <row r="679" spans="1:10">
      <c r="A679" s="15"/>
      <c r="B679" s="15"/>
      <c r="C679" s="15"/>
      <c r="D679" s="15"/>
      <c r="E679" s="15"/>
      <c r="F679" s="15"/>
      <c r="G679" s="15"/>
      <c r="H679" s="15"/>
      <c r="I679" s="15"/>
      <c r="J679" s="15"/>
    </row>
    <row r="680" spans="1:10">
      <c r="A680" s="15"/>
      <c r="B680" s="15"/>
      <c r="C680" s="15"/>
      <c r="D680" s="15"/>
      <c r="E680" s="15"/>
      <c r="F680" s="15"/>
      <c r="G680" s="15"/>
      <c r="H680" s="15"/>
      <c r="I680" s="15"/>
      <c r="J680" s="15"/>
    </row>
    <row r="681" spans="1:10">
      <c r="A681" s="15"/>
      <c r="B681" s="15"/>
      <c r="C681" s="15"/>
      <c r="D681" s="15"/>
      <c r="E681" s="15"/>
      <c r="F681" s="15"/>
      <c r="G681" s="15"/>
      <c r="H681" s="15"/>
      <c r="I681" s="15"/>
      <c r="J681" s="15"/>
    </row>
    <row r="682" spans="1:10">
      <c r="A682" s="15"/>
      <c r="B682" s="15"/>
      <c r="C682" s="15"/>
      <c r="D682" s="15"/>
      <c r="E682" s="15"/>
      <c r="F682" s="15"/>
      <c r="G682" s="15"/>
      <c r="H682" s="15"/>
      <c r="I682" s="15"/>
      <c r="J682" s="15"/>
    </row>
    <row r="683" spans="1:10">
      <c r="A683" s="15"/>
      <c r="B683" s="15"/>
      <c r="C683" s="15"/>
      <c r="D683" s="15"/>
      <c r="E683" s="15"/>
      <c r="F683" s="15"/>
      <c r="G683" s="15"/>
      <c r="H683" s="15"/>
      <c r="I683" s="15"/>
      <c r="J683" s="15"/>
    </row>
    <row r="684" spans="1:10">
      <c r="A684" s="15"/>
      <c r="B684" s="15"/>
      <c r="C684" s="15"/>
      <c r="D684" s="15"/>
      <c r="E684" s="15"/>
      <c r="F684" s="15"/>
      <c r="G684" s="15"/>
      <c r="H684" s="15"/>
      <c r="I684" s="15"/>
      <c r="J684" s="15"/>
    </row>
    <row r="685" spans="1:10">
      <c r="A685" s="15"/>
      <c r="B685" s="15"/>
      <c r="C685" s="15"/>
      <c r="D685" s="15"/>
      <c r="E685" s="15"/>
      <c r="F685" s="15"/>
      <c r="G685" s="15"/>
      <c r="H685" s="15"/>
      <c r="I685" s="15"/>
      <c r="J685" s="15"/>
    </row>
    <row r="686" spans="1:10">
      <c r="A686" s="15"/>
      <c r="B686" s="15"/>
      <c r="C686" s="15"/>
      <c r="D686" s="15"/>
      <c r="E686" s="15"/>
      <c r="F686" s="15"/>
      <c r="G686" s="15"/>
      <c r="H686" s="15"/>
      <c r="I686" s="15"/>
      <c r="J686" s="15"/>
    </row>
    <row r="687" spans="1:10">
      <c r="A687" s="15"/>
      <c r="B687" s="15"/>
      <c r="C687" s="15"/>
      <c r="D687" s="15"/>
      <c r="E687" s="15"/>
      <c r="F687" s="15"/>
      <c r="G687" s="15"/>
      <c r="H687" s="15"/>
      <c r="I687" s="15"/>
      <c r="J687" s="15"/>
    </row>
    <row r="688" spans="1:10">
      <c r="A688" s="15"/>
      <c r="B688" s="15"/>
      <c r="C688" s="15"/>
      <c r="D688" s="15"/>
      <c r="E688" s="15"/>
      <c r="F688" s="15"/>
      <c r="G688" s="15"/>
      <c r="H688" s="15"/>
      <c r="I688" s="15"/>
      <c r="J688" s="15"/>
    </row>
    <row r="689" spans="1:10">
      <c r="A689" s="15"/>
      <c r="B689" s="15"/>
      <c r="C689" s="15"/>
      <c r="D689" s="15"/>
      <c r="E689" s="15"/>
      <c r="F689" s="15"/>
      <c r="G689" s="15"/>
      <c r="H689" s="15"/>
      <c r="I689" s="15"/>
      <c r="J689" s="15"/>
    </row>
    <row r="690" spans="1:10">
      <c r="A690" s="15"/>
      <c r="B690" s="15"/>
      <c r="C690" s="15"/>
      <c r="D690" s="15"/>
      <c r="E690" s="15"/>
      <c r="F690" s="15"/>
      <c r="G690" s="15"/>
      <c r="H690" s="15"/>
      <c r="I690" s="15"/>
      <c r="J690" s="15"/>
    </row>
    <row r="691" spans="1:10">
      <c r="A691" s="15"/>
      <c r="B691" s="15"/>
      <c r="C691" s="15"/>
      <c r="D691" s="15"/>
      <c r="E691" s="15"/>
      <c r="F691" s="15"/>
      <c r="G691" s="15"/>
      <c r="H691" s="15"/>
      <c r="I691" s="15"/>
      <c r="J691" s="15"/>
    </row>
    <row r="692" spans="1:10">
      <c r="A692" s="15"/>
      <c r="B692" s="15"/>
      <c r="C692" s="15"/>
      <c r="D692" s="15"/>
      <c r="E692" s="15"/>
      <c r="F692" s="15"/>
      <c r="G692" s="15"/>
      <c r="H692" s="15"/>
      <c r="I692" s="15"/>
      <c r="J692" s="15"/>
    </row>
    <row r="693" spans="1:10">
      <c r="A693" s="15"/>
      <c r="B693" s="15"/>
      <c r="C693" s="15"/>
      <c r="D693" s="15"/>
      <c r="E693" s="15"/>
      <c r="F693" s="15"/>
      <c r="G693" s="15"/>
      <c r="H693" s="15"/>
      <c r="I693" s="15"/>
      <c r="J693" s="15"/>
    </row>
    <row r="694" spans="1:10">
      <c r="A694" s="15"/>
      <c r="B694" s="15"/>
      <c r="C694" s="15"/>
      <c r="D694" s="15"/>
      <c r="E694" s="15"/>
      <c r="F694" s="15"/>
      <c r="G694" s="15"/>
      <c r="H694" s="15"/>
      <c r="I694" s="15"/>
      <c r="J694" s="15"/>
    </row>
    <row r="695" spans="1:10">
      <c r="A695" s="15"/>
      <c r="B695" s="15"/>
      <c r="C695" s="15"/>
      <c r="D695" s="15"/>
      <c r="E695" s="15"/>
      <c r="F695" s="15"/>
      <c r="G695" s="15"/>
      <c r="H695" s="15"/>
      <c r="I695" s="15"/>
      <c r="J695" s="15"/>
    </row>
    <row r="696" spans="1:10">
      <c r="A696" s="15"/>
      <c r="B696" s="15"/>
      <c r="C696" s="15"/>
      <c r="D696" s="15"/>
      <c r="E696" s="15"/>
      <c r="F696" s="15"/>
      <c r="G696" s="15"/>
      <c r="H696" s="15"/>
      <c r="I696" s="15"/>
      <c r="J696" s="15"/>
    </row>
    <row r="697" spans="1:10">
      <c r="A697" s="15"/>
      <c r="B697" s="15"/>
      <c r="C697" s="15"/>
      <c r="D697" s="15"/>
      <c r="E697" s="15"/>
      <c r="F697" s="15"/>
      <c r="G697" s="15"/>
      <c r="H697" s="15"/>
      <c r="I697" s="15"/>
      <c r="J697" s="15"/>
    </row>
    <row r="698" spans="1:10">
      <c r="A698" s="15"/>
      <c r="B698" s="15"/>
      <c r="C698" s="15"/>
      <c r="D698" s="15"/>
      <c r="E698" s="15"/>
      <c r="F698" s="15"/>
      <c r="G698" s="15"/>
      <c r="H698" s="15"/>
      <c r="I698" s="15"/>
      <c r="J698" s="15"/>
    </row>
    <row r="699" spans="1:10">
      <c r="A699" s="15"/>
      <c r="B699" s="15"/>
      <c r="C699" s="15"/>
      <c r="D699" s="15"/>
      <c r="E699" s="15"/>
      <c r="F699" s="15"/>
      <c r="G699" s="15"/>
      <c r="H699" s="15"/>
      <c r="I699" s="15"/>
      <c r="J699" s="15"/>
    </row>
    <row r="700" spans="1:10">
      <c r="A700" s="15"/>
      <c r="B700" s="15"/>
      <c r="C700" s="15"/>
      <c r="D700" s="15"/>
      <c r="E700" s="15"/>
      <c r="F700" s="15"/>
      <c r="G700" s="15"/>
      <c r="H700" s="15"/>
      <c r="I700" s="15"/>
      <c r="J700" s="15"/>
    </row>
    <row r="701" spans="1:10">
      <c r="A701" s="15"/>
      <c r="B701" s="15"/>
      <c r="C701" s="15"/>
      <c r="D701" s="15"/>
      <c r="E701" s="15"/>
      <c r="F701" s="15"/>
      <c r="G701" s="15"/>
      <c r="H701" s="15"/>
      <c r="I701" s="15"/>
      <c r="J701" s="15"/>
    </row>
    <row r="702" spans="1:10">
      <c r="A702" s="15"/>
      <c r="B702" s="15"/>
      <c r="C702" s="15"/>
      <c r="D702" s="15"/>
      <c r="E702" s="15"/>
      <c r="F702" s="15"/>
      <c r="G702" s="15"/>
      <c r="H702" s="15"/>
      <c r="I702" s="15"/>
      <c r="J702" s="15"/>
    </row>
    <row r="703" spans="1:10">
      <c r="A703" s="15"/>
      <c r="B703" s="15"/>
      <c r="C703" s="15"/>
      <c r="D703" s="15"/>
      <c r="E703" s="15"/>
      <c r="F703" s="15"/>
      <c r="G703" s="15"/>
      <c r="H703" s="15"/>
      <c r="I703" s="15"/>
      <c r="J703" s="15"/>
    </row>
    <row r="704" spans="1:10">
      <c r="A704" s="15"/>
      <c r="B704" s="15"/>
      <c r="C704" s="15"/>
      <c r="D704" s="15"/>
      <c r="E704" s="15"/>
      <c r="F704" s="15"/>
      <c r="G704" s="15"/>
      <c r="H704" s="15"/>
      <c r="I704" s="15"/>
      <c r="J704" s="15"/>
    </row>
    <row r="705" spans="1:10">
      <c r="A705" s="15"/>
      <c r="B705" s="15"/>
      <c r="C705" s="15"/>
      <c r="D705" s="15"/>
      <c r="E705" s="15"/>
      <c r="F705" s="15"/>
      <c r="G705" s="15"/>
      <c r="H705" s="15"/>
      <c r="I705" s="15"/>
      <c r="J705" s="15"/>
    </row>
    <row r="706" spans="1:10">
      <c r="A706" s="15"/>
      <c r="B706" s="15"/>
      <c r="C706" s="15"/>
      <c r="D706" s="15"/>
      <c r="E706" s="15"/>
      <c r="F706" s="15"/>
      <c r="G706" s="15"/>
      <c r="H706" s="15"/>
      <c r="I706" s="15"/>
      <c r="J706" s="15"/>
    </row>
    <row r="707" spans="1:10">
      <c r="A707" s="15"/>
      <c r="B707" s="15"/>
      <c r="C707" s="15"/>
      <c r="D707" s="15"/>
      <c r="E707" s="15"/>
      <c r="F707" s="15"/>
      <c r="G707" s="15"/>
      <c r="H707" s="15"/>
      <c r="I707" s="15"/>
      <c r="J707" s="15"/>
    </row>
    <row r="708" spans="1:10">
      <c r="A708" s="15"/>
      <c r="B708" s="15"/>
      <c r="C708" s="15"/>
      <c r="D708" s="15"/>
      <c r="E708" s="15"/>
      <c r="F708" s="15"/>
      <c r="G708" s="15"/>
      <c r="H708" s="15"/>
      <c r="I708" s="15"/>
      <c r="J708" s="15"/>
    </row>
    <row r="709" spans="1:10">
      <c r="A709" s="15"/>
      <c r="B709" s="15"/>
      <c r="C709" s="15"/>
      <c r="D709" s="15"/>
      <c r="E709" s="15"/>
      <c r="F709" s="15"/>
      <c r="G709" s="15"/>
      <c r="H709" s="15"/>
      <c r="I709" s="15"/>
      <c r="J709" s="15"/>
    </row>
    <row r="710" spans="1:10">
      <c r="A710" s="15"/>
      <c r="B710" s="15"/>
      <c r="C710" s="15"/>
      <c r="D710" s="15"/>
      <c r="E710" s="15"/>
      <c r="F710" s="15"/>
      <c r="G710" s="15"/>
      <c r="H710" s="15"/>
      <c r="I710" s="15"/>
      <c r="J710" s="15"/>
    </row>
    <row r="711" spans="1:10">
      <c r="A711" s="15"/>
      <c r="B711" s="15"/>
      <c r="C711" s="15"/>
      <c r="D711" s="15"/>
      <c r="E711" s="15"/>
      <c r="F711" s="15"/>
      <c r="G711" s="15"/>
      <c r="H711" s="15"/>
      <c r="I711" s="15"/>
      <c r="J711" s="15"/>
    </row>
    <row r="712" spans="1:10">
      <c r="A712" s="15"/>
      <c r="B712" s="15"/>
      <c r="C712" s="15"/>
      <c r="D712" s="15"/>
      <c r="E712" s="15"/>
      <c r="F712" s="15"/>
      <c r="G712" s="15"/>
      <c r="H712" s="15"/>
      <c r="I712" s="15"/>
      <c r="J712" s="15"/>
    </row>
    <row r="713" spans="1:10">
      <c r="A713" s="15"/>
      <c r="B713" s="15"/>
      <c r="C713" s="15"/>
      <c r="D713" s="15"/>
      <c r="E713" s="15"/>
      <c r="F713" s="15"/>
      <c r="G713" s="15"/>
      <c r="H713" s="15"/>
      <c r="I713" s="15"/>
      <c r="J713" s="15"/>
    </row>
    <row r="714" spans="1:10">
      <c r="A714" s="15"/>
      <c r="B714" s="15"/>
      <c r="C714" s="15"/>
      <c r="D714" s="15"/>
      <c r="E714" s="15"/>
      <c r="F714" s="15"/>
      <c r="G714" s="15"/>
      <c r="H714" s="15"/>
      <c r="I714" s="15"/>
      <c r="J714" s="15"/>
    </row>
    <row r="715" spans="1:10">
      <c r="A715" s="15"/>
      <c r="B715" s="15"/>
      <c r="C715" s="15"/>
      <c r="D715" s="15"/>
      <c r="E715" s="15"/>
      <c r="F715" s="15"/>
      <c r="G715" s="15"/>
      <c r="H715" s="15"/>
      <c r="I715" s="15"/>
      <c r="J715" s="15"/>
    </row>
    <row r="716" spans="1:10">
      <c r="A716" s="15"/>
      <c r="B716" s="15"/>
      <c r="C716" s="15"/>
      <c r="D716" s="15"/>
      <c r="E716" s="15"/>
      <c r="F716" s="15"/>
      <c r="G716" s="15"/>
      <c r="H716" s="15"/>
      <c r="I716" s="15"/>
      <c r="J716" s="15"/>
    </row>
    <row r="717" spans="1:10">
      <c r="A717" s="15"/>
      <c r="B717" s="15"/>
      <c r="C717" s="15"/>
      <c r="D717" s="15"/>
      <c r="E717" s="15"/>
      <c r="F717" s="15"/>
      <c r="G717" s="15"/>
      <c r="H717" s="15"/>
      <c r="I717" s="15"/>
      <c r="J717" s="15"/>
    </row>
    <row r="718" spans="1:10">
      <c r="A718" s="15"/>
      <c r="B718" s="15"/>
      <c r="C718" s="15"/>
      <c r="D718" s="15"/>
      <c r="E718" s="15"/>
      <c r="F718" s="15"/>
      <c r="G718" s="15"/>
      <c r="H718" s="15"/>
      <c r="I718" s="15"/>
      <c r="J718" s="15"/>
    </row>
    <row r="719" spans="1:10">
      <c r="A719" s="15"/>
      <c r="B719" s="15"/>
      <c r="C719" s="15"/>
      <c r="D719" s="15"/>
      <c r="E719" s="15"/>
      <c r="F719" s="15"/>
      <c r="G719" s="15"/>
      <c r="H719" s="15"/>
      <c r="I719" s="15"/>
      <c r="J719" s="15"/>
    </row>
    <row r="720" spans="1:10">
      <c r="A720" s="15"/>
      <c r="B720" s="15"/>
      <c r="C720" s="15"/>
      <c r="D720" s="15"/>
      <c r="E720" s="15"/>
      <c r="F720" s="15"/>
      <c r="G720" s="15"/>
      <c r="H720" s="15"/>
      <c r="I720" s="15"/>
      <c r="J720" s="15"/>
    </row>
    <row r="721" spans="1:10">
      <c r="A721" s="15"/>
      <c r="B721" s="15"/>
      <c r="C721" s="15"/>
      <c r="D721" s="15"/>
      <c r="E721" s="15"/>
      <c r="F721" s="15"/>
      <c r="G721" s="15"/>
      <c r="H721" s="15"/>
      <c r="I721" s="15"/>
      <c r="J721" s="15"/>
    </row>
    <row r="722" spans="1:10">
      <c r="A722" s="15"/>
      <c r="B722" s="15"/>
      <c r="C722" s="15"/>
      <c r="D722" s="15"/>
      <c r="E722" s="15"/>
      <c r="F722" s="15"/>
      <c r="G722" s="15"/>
      <c r="H722" s="15"/>
      <c r="I722" s="15"/>
      <c r="J722" s="15"/>
    </row>
    <row r="723" spans="1:10">
      <c r="A723" s="15"/>
      <c r="B723" s="15"/>
      <c r="C723" s="15"/>
      <c r="D723" s="15"/>
      <c r="E723" s="15"/>
      <c r="F723" s="15"/>
      <c r="G723" s="15"/>
      <c r="H723" s="15"/>
      <c r="I723" s="15"/>
      <c r="J723" s="15"/>
    </row>
    <row r="724" spans="1:10">
      <c r="A724" s="15"/>
      <c r="B724" s="15"/>
      <c r="C724" s="15"/>
      <c r="D724" s="15"/>
      <c r="E724" s="15"/>
      <c r="F724" s="15"/>
      <c r="G724" s="15"/>
      <c r="H724" s="15"/>
      <c r="I724" s="15"/>
      <c r="J724" s="15"/>
    </row>
    <row r="725" spans="1:10">
      <c r="A725" s="15"/>
      <c r="B725" s="15"/>
      <c r="C725" s="15"/>
      <c r="D725" s="15"/>
      <c r="E725" s="15"/>
      <c r="F725" s="15"/>
      <c r="G725" s="15"/>
      <c r="H725" s="15"/>
      <c r="I725" s="15"/>
      <c r="J725" s="15"/>
    </row>
    <row r="726" spans="1:10">
      <c r="A726" s="15"/>
      <c r="B726" s="15"/>
      <c r="C726" s="15"/>
      <c r="D726" s="15"/>
      <c r="E726" s="15"/>
      <c r="F726" s="15"/>
      <c r="G726" s="15"/>
      <c r="H726" s="15"/>
      <c r="I726" s="15"/>
      <c r="J726" s="15"/>
    </row>
    <row r="727" spans="1:10">
      <c r="A727" s="15"/>
      <c r="B727" s="15"/>
      <c r="C727" s="15"/>
      <c r="D727" s="15"/>
      <c r="E727" s="15"/>
      <c r="F727" s="15"/>
      <c r="G727" s="15"/>
      <c r="H727" s="15"/>
      <c r="I727" s="15"/>
      <c r="J727" s="15"/>
    </row>
    <row r="728" spans="1:10">
      <c r="A728" s="15"/>
      <c r="B728" s="15"/>
      <c r="C728" s="15"/>
      <c r="D728" s="15"/>
      <c r="E728" s="15"/>
      <c r="F728" s="15"/>
      <c r="G728" s="15"/>
      <c r="H728" s="15"/>
      <c r="I728" s="15"/>
      <c r="J728" s="15"/>
    </row>
    <row r="729" spans="1:10">
      <c r="A729" s="15"/>
      <c r="B729" s="15"/>
      <c r="C729" s="15"/>
      <c r="D729" s="15"/>
      <c r="E729" s="15"/>
      <c r="F729" s="15"/>
      <c r="G729" s="15"/>
      <c r="H729" s="15"/>
      <c r="I729" s="15"/>
      <c r="J729" s="15"/>
    </row>
    <row r="730" spans="1:10">
      <c r="A730" s="15"/>
      <c r="B730" s="15"/>
      <c r="C730" s="15"/>
      <c r="D730" s="15"/>
      <c r="E730" s="15"/>
      <c r="F730" s="15"/>
      <c r="G730" s="15"/>
      <c r="H730" s="15"/>
      <c r="I730" s="15"/>
      <c r="J730" s="15"/>
    </row>
    <row r="731" spans="1:10">
      <c r="A731" s="15"/>
      <c r="B731" s="15"/>
      <c r="C731" s="15"/>
      <c r="D731" s="15"/>
      <c r="E731" s="15"/>
      <c r="F731" s="15"/>
      <c r="G731" s="15"/>
      <c r="H731" s="15"/>
      <c r="I731" s="15"/>
      <c r="J731" s="15"/>
    </row>
    <row r="732" spans="1:10">
      <c r="A732" s="15"/>
      <c r="B732" s="15"/>
      <c r="C732" s="15"/>
      <c r="D732" s="15"/>
      <c r="E732" s="15"/>
      <c r="F732" s="15"/>
      <c r="G732" s="15"/>
      <c r="H732" s="15"/>
      <c r="I732" s="15"/>
      <c r="J732" s="15"/>
    </row>
    <row r="733" spans="1:10">
      <c r="A733" s="15"/>
      <c r="B733" s="15"/>
      <c r="C733" s="15"/>
      <c r="D733" s="15"/>
      <c r="E733" s="15"/>
      <c r="F733" s="15"/>
      <c r="G733" s="15"/>
      <c r="H733" s="15"/>
      <c r="I733" s="15"/>
      <c r="J733" s="15"/>
    </row>
    <row r="734" spans="1:10">
      <c r="A734" s="15"/>
      <c r="B734" s="15"/>
      <c r="C734" s="15"/>
      <c r="D734" s="15"/>
      <c r="E734" s="15"/>
      <c r="F734" s="15"/>
      <c r="G734" s="15"/>
      <c r="H734" s="15"/>
      <c r="I734" s="15"/>
      <c r="J734" s="15"/>
    </row>
    <row r="735" spans="1:10">
      <c r="A735" s="15"/>
      <c r="B735" s="15"/>
      <c r="C735" s="15"/>
      <c r="D735" s="15"/>
      <c r="E735" s="15"/>
      <c r="F735" s="15"/>
      <c r="G735" s="15"/>
      <c r="H735" s="15"/>
      <c r="I735" s="15"/>
      <c r="J735" s="15"/>
    </row>
    <row r="736" spans="1:10">
      <c r="A736" s="15"/>
      <c r="B736" s="15"/>
      <c r="C736" s="15"/>
      <c r="D736" s="15"/>
      <c r="E736" s="15"/>
      <c r="F736" s="15"/>
      <c r="G736" s="15"/>
      <c r="H736" s="15"/>
      <c r="I736" s="15"/>
      <c r="J736" s="15"/>
    </row>
    <row r="737" spans="1:10">
      <c r="A737" s="15"/>
      <c r="B737" s="15"/>
      <c r="C737" s="15"/>
      <c r="D737" s="15"/>
      <c r="E737" s="15"/>
      <c r="F737" s="15"/>
      <c r="G737" s="15"/>
      <c r="H737" s="15"/>
      <c r="I737" s="15"/>
      <c r="J737" s="15"/>
    </row>
    <row r="738" spans="1:10">
      <c r="A738" s="15"/>
      <c r="B738" s="15"/>
      <c r="C738" s="15"/>
      <c r="D738" s="15"/>
      <c r="E738" s="15"/>
      <c r="F738" s="15"/>
      <c r="G738" s="15"/>
      <c r="H738" s="15"/>
      <c r="I738" s="15"/>
      <c r="J738" s="15"/>
    </row>
    <row r="739" spans="1:10">
      <c r="A739" s="15"/>
      <c r="B739" s="15"/>
      <c r="C739" s="15"/>
      <c r="D739" s="15"/>
      <c r="E739" s="15"/>
      <c r="F739" s="15"/>
      <c r="G739" s="15"/>
      <c r="H739" s="15"/>
      <c r="I739" s="15"/>
      <c r="J739" s="15"/>
    </row>
    <row r="740" spans="1:10">
      <c r="A740" s="15"/>
      <c r="B740" s="15"/>
      <c r="C740" s="15"/>
      <c r="D740" s="15"/>
      <c r="E740" s="15"/>
      <c r="F740" s="15"/>
      <c r="G740" s="15"/>
      <c r="H740" s="15"/>
      <c r="I740" s="15"/>
      <c r="J740" s="15"/>
    </row>
    <row r="741" spans="1:10">
      <c r="A741" s="15"/>
      <c r="B741" s="15"/>
      <c r="C741" s="15"/>
      <c r="D741" s="15"/>
      <c r="E741" s="15"/>
      <c r="F741" s="15"/>
      <c r="G741" s="15"/>
      <c r="H741" s="15"/>
      <c r="I741" s="15"/>
      <c r="J741" s="15"/>
    </row>
    <row r="742" spans="1:10">
      <c r="A742" s="15"/>
      <c r="B742" s="15"/>
      <c r="C742" s="15"/>
      <c r="D742" s="15"/>
      <c r="E742" s="15"/>
      <c r="F742" s="15"/>
      <c r="G742" s="15"/>
      <c r="H742" s="15"/>
      <c r="I742" s="15"/>
      <c r="J742" s="15"/>
    </row>
    <row r="743" spans="1:10">
      <c r="A743" s="15"/>
      <c r="B743" s="15"/>
      <c r="C743" s="15"/>
      <c r="D743" s="15"/>
      <c r="E743" s="15"/>
      <c r="F743" s="15"/>
      <c r="G743" s="15"/>
      <c r="H743" s="15"/>
      <c r="I743" s="15"/>
      <c r="J743" s="15"/>
    </row>
    <row r="744" spans="1:10">
      <c r="A744" s="15"/>
      <c r="B744" s="15"/>
      <c r="C744" s="15"/>
      <c r="D744" s="15"/>
      <c r="E744" s="15"/>
      <c r="F744" s="15"/>
      <c r="G744" s="15"/>
      <c r="H744" s="15"/>
      <c r="I744" s="15"/>
      <c r="J744" s="15"/>
    </row>
    <row r="745" spans="1:10">
      <c r="A745" s="15"/>
      <c r="B745" s="15"/>
      <c r="C745" s="15"/>
      <c r="D745" s="15"/>
      <c r="E745" s="15"/>
      <c r="F745" s="15"/>
      <c r="G745" s="15"/>
      <c r="H745" s="15"/>
      <c r="I745" s="15"/>
      <c r="J745" s="15"/>
    </row>
    <row r="746" spans="1:10">
      <c r="A746" s="15"/>
      <c r="B746" s="15"/>
      <c r="C746" s="15"/>
      <c r="D746" s="15"/>
      <c r="E746" s="15"/>
      <c r="F746" s="15"/>
      <c r="G746" s="15"/>
      <c r="H746" s="15"/>
      <c r="I746" s="15"/>
      <c r="J746" s="15"/>
    </row>
    <row r="747" spans="1:10">
      <c r="A747" s="15"/>
      <c r="B747" s="15"/>
      <c r="C747" s="15"/>
      <c r="D747" s="15"/>
      <c r="E747" s="15"/>
      <c r="F747" s="15"/>
      <c r="G747" s="15"/>
      <c r="H747" s="15"/>
      <c r="I747" s="15"/>
      <c r="J747" s="15"/>
    </row>
    <row r="748" spans="1:10">
      <c r="A748" s="15"/>
      <c r="B748" s="15"/>
      <c r="C748" s="15"/>
      <c r="D748" s="15"/>
      <c r="E748" s="15"/>
      <c r="F748" s="15"/>
      <c r="G748" s="15"/>
      <c r="H748" s="15"/>
      <c r="I748" s="15"/>
      <c r="J748" s="15"/>
    </row>
    <row r="749" spans="1:10">
      <c r="A749" s="15"/>
      <c r="B749" s="15"/>
      <c r="C749" s="15"/>
      <c r="D749" s="15"/>
      <c r="E749" s="15"/>
      <c r="F749" s="15"/>
      <c r="G749" s="15"/>
      <c r="H749" s="15"/>
      <c r="I749" s="15"/>
      <c r="J749" s="15"/>
    </row>
    <row r="750" spans="1:10">
      <c r="A750" s="15"/>
      <c r="B750" s="15"/>
      <c r="C750" s="15"/>
      <c r="D750" s="15"/>
      <c r="E750" s="15"/>
      <c r="F750" s="15"/>
      <c r="G750" s="15"/>
      <c r="H750" s="15"/>
      <c r="I750" s="15"/>
      <c r="J750" s="15"/>
    </row>
    <row r="751" spans="1:10">
      <c r="A751" s="15"/>
      <c r="B751" s="15"/>
      <c r="C751" s="15"/>
      <c r="D751" s="15"/>
      <c r="E751" s="15"/>
      <c r="F751" s="15"/>
      <c r="G751" s="15"/>
      <c r="H751" s="15"/>
      <c r="I751" s="15"/>
      <c r="J751" s="15"/>
    </row>
    <row r="752" spans="1:10">
      <c r="A752" s="15"/>
      <c r="B752" s="15"/>
      <c r="C752" s="15"/>
      <c r="D752" s="15"/>
      <c r="E752" s="15"/>
      <c r="F752" s="15"/>
      <c r="G752" s="15"/>
      <c r="H752" s="15"/>
      <c r="I752" s="15"/>
      <c r="J752" s="15"/>
    </row>
    <row r="753" spans="1:10">
      <c r="A753" s="15"/>
      <c r="B753" s="15"/>
      <c r="C753" s="15"/>
      <c r="D753" s="15"/>
      <c r="E753" s="15"/>
      <c r="F753" s="15"/>
      <c r="G753" s="15"/>
      <c r="H753" s="15"/>
      <c r="I753" s="15"/>
      <c r="J753" s="15"/>
    </row>
    <row r="754" spans="1:10">
      <c r="A754" s="15"/>
      <c r="B754" s="15"/>
      <c r="C754" s="15"/>
      <c r="D754" s="15"/>
      <c r="E754" s="15"/>
      <c r="F754" s="15"/>
      <c r="G754" s="15"/>
      <c r="H754" s="15"/>
      <c r="I754" s="15"/>
      <c r="J754" s="15"/>
    </row>
    <row r="755" spans="1:10">
      <c r="A755" s="15"/>
      <c r="B755" s="15"/>
      <c r="C755" s="15"/>
      <c r="D755" s="15"/>
      <c r="E755" s="15"/>
      <c r="F755" s="15"/>
      <c r="G755" s="15"/>
      <c r="H755" s="15"/>
      <c r="I755" s="15"/>
      <c r="J755" s="15"/>
    </row>
    <row r="756" spans="1:10">
      <c r="A756" s="15"/>
      <c r="B756" s="15"/>
      <c r="C756" s="15"/>
      <c r="D756" s="15"/>
      <c r="E756" s="15"/>
      <c r="F756" s="15"/>
      <c r="G756" s="15"/>
      <c r="H756" s="15"/>
      <c r="I756" s="15"/>
      <c r="J756" s="15"/>
    </row>
    <row r="757" spans="1:10">
      <c r="A757" s="15"/>
      <c r="B757" s="15"/>
      <c r="C757" s="15"/>
      <c r="D757" s="15"/>
      <c r="E757" s="15"/>
      <c r="F757" s="15"/>
      <c r="G757" s="15"/>
      <c r="H757" s="15"/>
      <c r="I757" s="15"/>
      <c r="J757" s="15"/>
    </row>
    <row r="758" spans="1:10">
      <c r="A758" s="15"/>
      <c r="B758" s="15"/>
      <c r="C758" s="15"/>
      <c r="D758" s="15"/>
      <c r="E758" s="15"/>
      <c r="F758" s="15"/>
      <c r="G758" s="15"/>
      <c r="H758" s="15"/>
      <c r="I758" s="15"/>
      <c r="J758" s="15"/>
    </row>
    <row r="759" spans="1:10">
      <c r="A759" s="15"/>
      <c r="B759" s="15"/>
      <c r="C759" s="15"/>
      <c r="D759" s="15"/>
      <c r="E759" s="15"/>
      <c r="F759" s="15"/>
      <c r="G759" s="15"/>
      <c r="H759" s="15"/>
      <c r="I759" s="15"/>
      <c r="J759" s="15"/>
    </row>
    <row r="760" spans="1:10">
      <c r="A760" s="15"/>
      <c r="B760" s="15"/>
      <c r="C760" s="15"/>
      <c r="D760" s="15"/>
      <c r="E760" s="15"/>
      <c r="F760" s="15"/>
      <c r="G760" s="15"/>
      <c r="H760" s="15"/>
      <c r="I760" s="15"/>
      <c r="J760" s="15"/>
    </row>
    <row r="761" spans="1:10">
      <c r="A761" s="15"/>
      <c r="B761" s="15"/>
      <c r="C761" s="15"/>
      <c r="D761" s="15"/>
      <c r="E761" s="15"/>
      <c r="F761" s="15"/>
      <c r="G761" s="15"/>
      <c r="H761" s="15"/>
      <c r="I761" s="15"/>
      <c r="J761" s="15"/>
    </row>
    <row r="762" spans="1:10">
      <c r="A762" s="15"/>
      <c r="B762" s="15"/>
      <c r="C762" s="15"/>
      <c r="D762" s="15"/>
      <c r="E762" s="15"/>
      <c r="F762" s="15"/>
      <c r="G762" s="15"/>
      <c r="H762" s="15"/>
      <c r="I762" s="15"/>
      <c r="J762" s="15"/>
    </row>
    <row r="763" spans="1:10">
      <c r="A763" s="15"/>
      <c r="B763" s="15"/>
      <c r="C763" s="15"/>
      <c r="D763" s="15"/>
      <c r="E763" s="15"/>
      <c r="F763" s="15"/>
      <c r="G763" s="15"/>
      <c r="H763" s="15"/>
      <c r="I763" s="15"/>
      <c r="J763" s="15"/>
    </row>
    <row r="764" spans="1:10">
      <c r="A764" s="15"/>
      <c r="B764" s="15"/>
      <c r="C764" s="15"/>
      <c r="D764" s="15"/>
      <c r="E764" s="15"/>
      <c r="F764" s="15"/>
      <c r="G764" s="15"/>
      <c r="H764" s="15"/>
      <c r="I764" s="15"/>
      <c r="J764" s="15"/>
    </row>
    <row r="765" spans="1:10">
      <c r="A765" s="15"/>
      <c r="B765" s="15"/>
      <c r="C765" s="15"/>
      <c r="D765" s="15"/>
      <c r="E765" s="15"/>
      <c r="F765" s="15"/>
      <c r="G765" s="15"/>
      <c r="H765" s="15"/>
      <c r="I765" s="15"/>
      <c r="J765" s="15"/>
    </row>
    <row r="766" spans="1:10">
      <c r="A766" s="15"/>
      <c r="B766" s="15"/>
      <c r="C766" s="15"/>
      <c r="D766" s="15"/>
      <c r="E766" s="15"/>
      <c r="F766" s="15"/>
      <c r="G766" s="15"/>
      <c r="H766" s="15"/>
      <c r="I766" s="15"/>
      <c r="J766" s="15"/>
    </row>
    <row r="767" spans="1:10">
      <c r="A767" s="15"/>
      <c r="B767" s="15"/>
      <c r="C767" s="15"/>
      <c r="D767" s="15"/>
      <c r="E767" s="15"/>
      <c r="F767" s="15"/>
      <c r="G767" s="15"/>
      <c r="H767" s="15"/>
      <c r="I767" s="15"/>
      <c r="J767" s="15"/>
    </row>
    <row r="768" spans="1:10">
      <c r="A768" s="15"/>
      <c r="B768" s="15"/>
      <c r="C768" s="15"/>
      <c r="D768" s="15"/>
      <c r="E768" s="15"/>
      <c r="F768" s="15"/>
      <c r="G768" s="15"/>
      <c r="H768" s="15"/>
      <c r="I768" s="15"/>
      <c r="J768" s="15"/>
    </row>
    <row r="769" spans="1:10">
      <c r="A769" s="15"/>
      <c r="B769" s="15"/>
      <c r="C769" s="15"/>
      <c r="D769" s="15"/>
      <c r="E769" s="15"/>
      <c r="F769" s="15"/>
      <c r="G769" s="15"/>
      <c r="H769" s="15"/>
      <c r="I769" s="15"/>
      <c r="J769" s="15"/>
    </row>
    <row r="770" spans="1:10">
      <c r="A770" s="15"/>
      <c r="B770" s="15"/>
      <c r="C770" s="15"/>
      <c r="D770" s="15"/>
      <c r="E770" s="15"/>
      <c r="F770" s="15"/>
      <c r="G770" s="15"/>
      <c r="H770" s="15"/>
      <c r="I770" s="15"/>
      <c r="J770" s="15"/>
    </row>
    <row r="771" spans="1:10">
      <c r="A771" s="15"/>
      <c r="B771" s="15"/>
      <c r="C771" s="15"/>
      <c r="D771" s="15"/>
      <c r="E771" s="15"/>
      <c r="F771" s="15"/>
      <c r="G771" s="15"/>
      <c r="H771" s="15"/>
      <c r="I771" s="15"/>
      <c r="J771" s="15"/>
    </row>
    <row r="772" spans="1:10">
      <c r="A772" s="15"/>
      <c r="B772" s="15"/>
      <c r="C772" s="15"/>
      <c r="D772" s="15"/>
      <c r="E772" s="15"/>
      <c r="F772" s="15"/>
      <c r="G772" s="15"/>
      <c r="H772" s="15"/>
      <c r="I772" s="15"/>
      <c r="J772" s="15"/>
    </row>
    <row r="773" spans="1:10">
      <c r="A773" s="15"/>
      <c r="B773" s="15"/>
      <c r="C773" s="15"/>
      <c r="D773" s="15"/>
      <c r="E773" s="15"/>
      <c r="F773" s="15"/>
      <c r="G773" s="15"/>
      <c r="H773" s="15"/>
      <c r="I773" s="15"/>
      <c r="J773" s="15"/>
    </row>
    <row r="774" spans="1:10">
      <c r="A774" s="15"/>
      <c r="B774" s="15"/>
      <c r="C774" s="15"/>
      <c r="D774" s="15"/>
      <c r="E774" s="15"/>
      <c r="F774" s="15"/>
      <c r="G774" s="15"/>
      <c r="H774" s="15"/>
      <c r="I774" s="15"/>
      <c r="J774" s="15"/>
    </row>
    <row r="775" spans="1:10">
      <c r="A775" s="15"/>
      <c r="B775" s="15"/>
      <c r="C775" s="15"/>
      <c r="D775" s="15"/>
      <c r="E775" s="15"/>
      <c r="F775" s="15"/>
      <c r="G775" s="15"/>
      <c r="H775" s="15"/>
      <c r="I775" s="15"/>
      <c r="J775" s="15"/>
    </row>
    <row r="776" spans="1:10">
      <c r="A776" s="15"/>
      <c r="B776" s="15"/>
      <c r="C776" s="15"/>
      <c r="D776" s="15"/>
      <c r="E776" s="15"/>
      <c r="F776" s="15"/>
      <c r="G776" s="15"/>
      <c r="H776" s="15"/>
      <c r="I776" s="15"/>
      <c r="J776" s="15"/>
    </row>
    <row r="777" spans="1:10">
      <c r="A777" s="15"/>
      <c r="B777" s="15"/>
      <c r="C777" s="15"/>
      <c r="D777" s="15"/>
      <c r="E777" s="15"/>
      <c r="F777" s="15"/>
      <c r="G777" s="15"/>
      <c r="H777" s="15"/>
      <c r="I777" s="15"/>
      <c r="J777" s="15"/>
    </row>
    <row r="778" spans="1:10">
      <c r="A778" s="15"/>
      <c r="B778" s="15"/>
      <c r="C778" s="15"/>
      <c r="D778" s="15"/>
      <c r="E778" s="15"/>
      <c r="F778" s="15"/>
      <c r="G778" s="15"/>
      <c r="H778" s="15"/>
      <c r="I778" s="15"/>
      <c r="J778" s="15"/>
    </row>
    <row r="779" spans="1:10">
      <c r="A779" s="15"/>
      <c r="B779" s="15"/>
      <c r="C779" s="15"/>
      <c r="D779" s="15"/>
      <c r="E779" s="15"/>
      <c r="F779" s="15"/>
      <c r="G779" s="15"/>
      <c r="H779" s="15"/>
      <c r="I779" s="15"/>
      <c r="J779" s="15"/>
    </row>
    <row r="780" spans="1:10">
      <c r="A780" s="15"/>
      <c r="B780" s="15"/>
      <c r="C780" s="15"/>
      <c r="D780" s="15"/>
      <c r="E780" s="15"/>
      <c r="F780" s="15"/>
      <c r="G780" s="15"/>
      <c r="H780" s="15"/>
      <c r="I780" s="15"/>
      <c r="J780" s="15"/>
    </row>
    <row r="781" spans="1:10">
      <c r="A781" s="15"/>
      <c r="B781" s="15"/>
      <c r="C781" s="15"/>
      <c r="D781" s="15"/>
      <c r="E781" s="15"/>
      <c r="F781" s="15"/>
      <c r="G781" s="15"/>
      <c r="H781" s="15"/>
      <c r="I781" s="15"/>
      <c r="J781" s="15"/>
    </row>
    <row r="782" spans="1:10">
      <c r="A782" s="15"/>
      <c r="B782" s="15"/>
      <c r="C782" s="15"/>
      <c r="D782" s="15"/>
      <c r="E782" s="15"/>
      <c r="F782" s="15"/>
      <c r="G782" s="15"/>
      <c r="H782" s="15"/>
      <c r="I782" s="15"/>
      <c r="J782" s="15"/>
    </row>
    <row r="783" spans="1:10">
      <c r="A783" s="15"/>
      <c r="B783" s="15"/>
      <c r="C783" s="15"/>
      <c r="D783" s="15"/>
      <c r="E783" s="15"/>
      <c r="F783" s="15"/>
      <c r="G783" s="15"/>
      <c r="H783" s="15"/>
      <c r="I783" s="15"/>
      <c r="J783" s="15"/>
    </row>
    <row r="784" spans="1:10">
      <c r="A784" s="15"/>
      <c r="B784" s="15"/>
      <c r="C784" s="15"/>
      <c r="D784" s="15"/>
      <c r="E784" s="15"/>
      <c r="F784" s="15"/>
      <c r="G784" s="15"/>
      <c r="H784" s="15"/>
      <c r="I784" s="15"/>
      <c r="J784" s="15"/>
    </row>
    <row r="785" spans="1:10">
      <c r="A785" s="15"/>
      <c r="B785" s="15"/>
      <c r="C785" s="15"/>
      <c r="D785" s="15"/>
      <c r="E785" s="15"/>
      <c r="F785" s="15"/>
      <c r="G785" s="15"/>
      <c r="H785" s="15"/>
      <c r="I785" s="15"/>
      <c r="J785" s="15"/>
    </row>
    <row r="786" spans="1:10">
      <c r="A786" s="15"/>
      <c r="B786" s="15"/>
      <c r="C786" s="15"/>
      <c r="D786" s="15"/>
      <c r="E786" s="15"/>
      <c r="F786" s="15"/>
      <c r="G786" s="15"/>
      <c r="H786" s="15"/>
      <c r="I786" s="15"/>
      <c r="J786" s="15"/>
    </row>
    <row r="787" spans="1:10">
      <c r="A787" s="15"/>
      <c r="B787" s="15"/>
      <c r="C787" s="15"/>
      <c r="D787" s="15"/>
      <c r="E787" s="15"/>
      <c r="F787" s="15"/>
      <c r="G787" s="15"/>
      <c r="H787" s="15"/>
      <c r="I787" s="15"/>
      <c r="J787" s="15"/>
    </row>
    <row r="788" spans="1:10">
      <c r="A788" s="15"/>
      <c r="B788" s="15"/>
      <c r="C788" s="15"/>
      <c r="D788" s="15"/>
      <c r="E788" s="15"/>
      <c r="F788" s="15"/>
      <c r="G788" s="15"/>
      <c r="H788" s="15"/>
      <c r="I788" s="15"/>
      <c r="J788" s="15"/>
    </row>
    <row r="789" spans="1:10">
      <c r="A789" s="15"/>
      <c r="B789" s="15"/>
      <c r="C789" s="15"/>
      <c r="D789" s="15"/>
      <c r="E789" s="15"/>
      <c r="F789" s="15"/>
      <c r="G789" s="15"/>
      <c r="H789" s="15"/>
      <c r="I789" s="15"/>
      <c r="J789" s="15"/>
    </row>
    <row r="790" spans="1:10">
      <c r="A790" s="15"/>
      <c r="B790" s="15"/>
      <c r="C790" s="15"/>
      <c r="D790" s="15"/>
      <c r="E790" s="15"/>
      <c r="F790" s="15"/>
      <c r="G790" s="15"/>
      <c r="H790" s="15"/>
      <c r="I790" s="15"/>
      <c r="J790" s="15"/>
    </row>
    <row r="791" spans="1:10">
      <c r="A791" s="15"/>
      <c r="B791" s="15"/>
      <c r="C791" s="15"/>
      <c r="D791" s="15"/>
      <c r="E791" s="15"/>
      <c r="F791" s="15"/>
      <c r="G791" s="15"/>
      <c r="H791" s="15"/>
      <c r="I791" s="15"/>
      <c r="J791" s="15"/>
    </row>
    <row r="792" spans="1:10">
      <c r="A792" s="15"/>
      <c r="B792" s="15"/>
      <c r="C792" s="15"/>
      <c r="D792" s="15"/>
      <c r="E792" s="15"/>
      <c r="F792" s="15"/>
      <c r="G792" s="15"/>
      <c r="H792" s="15"/>
      <c r="I792" s="15"/>
      <c r="J792" s="15"/>
    </row>
    <row r="793" spans="1:10">
      <c r="A793" s="15"/>
      <c r="B793" s="15"/>
      <c r="C793" s="15"/>
      <c r="D793" s="15"/>
      <c r="E793" s="15"/>
      <c r="F793" s="15"/>
      <c r="G793" s="15"/>
      <c r="H793" s="15"/>
      <c r="I793" s="15"/>
      <c r="J793" s="15"/>
    </row>
    <row r="794" spans="1:10">
      <c r="A794" s="15"/>
      <c r="B794" s="15"/>
      <c r="C794" s="15"/>
      <c r="D794" s="15"/>
      <c r="E794" s="15"/>
      <c r="F794" s="15"/>
      <c r="G794" s="15"/>
      <c r="H794" s="15"/>
      <c r="I794" s="15"/>
      <c r="J794" s="15"/>
    </row>
    <row r="795" spans="1:10">
      <c r="A795" s="15"/>
      <c r="B795" s="15"/>
      <c r="C795" s="15"/>
      <c r="D795" s="15"/>
      <c r="E795" s="15"/>
      <c r="F795" s="15"/>
      <c r="G795" s="15"/>
      <c r="H795" s="15"/>
      <c r="I795" s="15"/>
      <c r="J795" s="15"/>
    </row>
    <row r="796" spans="1:10">
      <c r="A796" s="15"/>
      <c r="B796" s="15"/>
      <c r="C796" s="15"/>
      <c r="D796" s="15"/>
      <c r="E796" s="15"/>
      <c r="F796" s="15"/>
      <c r="G796" s="15"/>
      <c r="H796" s="15"/>
      <c r="I796" s="15"/>
      <c r="J796" s="15"/>
    </row>
    <row r="797" spans="1:10">
      <c r="A797" s="15"/>
      <c r="B797" s="15"/>
      <c r="C797" s="15"/>
      <c r="D797" s="15"/>
      <c r="E797" s="15"/>
      <c r="F797" s="15"/>
      <c r="G797" s="15"/>
      <c r="H797" s="15"/>
      <c r="I797" s="15"/>
      <c r="J797" s="15"/>
    </row>
    <row r="798" spans="1:10">
      <c r="A798" s="15"/>
      <c r="B798" s="15"/>
      <c r="C798" s="15"/>
      <c r="D798" s="15"/>
      <c r="E798" s="15"/>
      <c r="F798" s="15"/>
      <c r="G798" s="15"/>
      <c r="H798" s="15"/>
      <c r="I798" s="15"/>
      <c r="J798" s="15"/>
    </row>
    <row r="799" spans="1:10">
      <c r="A799" s="15"/>
      <c r="B799" s="15"/>
      <c r="C799" s="15"/>
      <c r="D799" s="15"/>
      <c r="E799" s="15"/>
      <c r="F799" s="15"/>
      <c r="G799" s="15"/>
      <c r="H799" s="15"/>
      <c r="I799" s="15"/>
      <c r="J799" s="15"/>
    </row>
    <row r="800" spans="1:10">
      <c r="A800" s="15"/>
      <c r="B800" s="15"/>
      <c r="C800" s="15"/>
      <c r="D800" s="15"/>
      <c r="E800" s="15"/>
      <c r="F800" s="15"/>
      <c r="G800" s="15"/>
      <c r="H800" s="15"/>
      <c r="I800" s="15"/>
      <c r="J800" s="15"/>
    </row>
    <row r="801" spans="1:10">
      <c r="A801" s="15"/>
      <c r="B801" s="15"/>
      <c r="C801" s="15"/>
      <c r="D801" s="15"/>
      <c r="E801" s="15"/>
      <c r="F801" s="15"/>
      <c r="G801" s="15"/>
      <c r="H801" s="15"/>
      <c r="I801" s="15"/>
      <c r="J801" s="15"/>
    </row>
    <row r="802" spans="1:10">
      <c r="A802" s="15"/>
      <c r="B802" s="15"/>
      <c r="C802" s="15"/>
      <c r="D802" s="15"/>
      <c r="E802" s="15"/>
      <c r="F802" s="15"/>
      <c r="G802" s="15"/>
      <c r="H802" s="15"/>
      <c r="I802" s="15"/>
      <c r="J802" s="15"/>
    </row>
    <row r="803" spans="1:10">
      <c r="A803" s="15"/>
      <c r="B803" s="15"/>
      <c r="C803" s="15"/>
      <c r="D803" s="15"/>
      <c r="E803" s="15"/>
      <c r="F803" s="15"/>
      <c r="G803" s="15"/>
      <c r="H803" s="15"/>
      <c r="I803" s="15"/>
      <c r="J803" s="15"/>
    </row>
    <row r="804" spans="1:10">
      <c r="A804" s="15"/>
      <c r="B804" s="15"/>
      <c r="C804" s="15"/>
      <c r="D804" s="15"/>
      <c r="E804" s="15"/>
      <c r="F804" s="15"/>
      <c r="G804" s="15"/>
      <c r="H804" s="15"/>
      <c r="I804" s="15"/>
      <c r="J804" s="15"/>
    </row>
    <row r="805" spans="1:10">
      <c r="A805" s="15"/>
      <c r="B805" s="15"/>
      <c r="C805" s="15"/>
      <c r="D805" s="15"/>
      <c r="E805" s="15"/>
      <c r="F805" s="15"/>
      <c r="G805" s="15"/>
      <c r="H805" s="15"/>
      <c r="I805" s="15"/>
      <c r="J805" s="15"/>
    </row>
    <row r="806" spans="1:10">
      <c r="A806" s="15"/>
      <c r="B806" s="15"/>
      <c r="C806" s="15"/>
      <c r="D806" s="15"/>
      <c r="E806" s="15"/>
      <c r="F806" s="15"/>
      <c r="G806" s="15"/>
      <c r="H806" s="15"/>
      <c r="I806" s="15"/>
      <c r="J806" s="15"/>
    </row>
    <row r="807" spans="1:10">
      <c r="A807" s="15"/>
      <c r="B807" s="15"/>
      <c r="C807" s="15"/>
      <c r="D807" s="15"/>
      <c r="E807" s="15"/>
      <c r="F807" s="15"/>
      <c r="G807" s="15"/>
      <c r="H807" s="15"/>
      <c r="I807" s="15"/>
      <c r="J807" s="15"/>
    </row>
    <row r="808" spans="1:10">
      <c r="A808" s="15"/>
      <c r="B808" s="15"/>
      <c r="C808" s="15"/>
      <c r="D808" s="15"/>
      <c r="E808" s="15"/>
      <c r="F808" s="15"/>
      <c r="G808" s="15"/>
      <c r="H808" s="15"/>
      <c r="I808" s="15"/>
      <c r="J808" s="15"/>
    </row>
    <row r="809" spans="1:10">
      <c r="A809" s="15"/>
      <c r="B809" s="15"/>
      <c r="C809" s="15"/>
      <c r="D809" s="15"/>
      <c r="E809" s="15"/>
      <c r="F809" s="15"/>
      <c r="G809" s="15"/>
      <c r="H809" s="15"/>
      <c r="I809" s="15"/>
      <c r="J809" s="15"/>
    </row>
    <row r="810" spans="1:10">
      <c r="A810" s="15"/>
      <c r="B810" s="15"/>
      <c r="C810" s="15"/>
      <c r="D810" s="15"/>
      <c r="E810" s="15"/>
      <c r="F810" s="15"/>
      <c r="G810" s="15"/>
      <c r="H810" s="15"/>
      <c r="I810" s="15"/>
      <c r="J810" s="15"/>
    </row>
    <row r="811" spans="1:10">
      <c r="A811" s="15"/>
      <c r="B811" s="15"/>
      <c r="C811" s="15"/>
      <c r="D811" s="15"/>
      <c r="E811" s="15"/>
      <c r="F811" s="15"/>
      <c r="G811" s="15"/>
      <c r="H811" s="15"/>
      <c r="I811" s="15"/>
      <c r="J811" s="15"/>
    </row>
    <row r="812" spans="1:10">
      <c r="A812" s="15"/>
      <c r="B812" s="15"/>
      <c r="C812" s="15"/>
      <c r="D812" s="15"/>
      <c r="E812" s="15"/>
      <c r="F812" s="15"/>
      <c r="G812" s="15"/>
      <c r="H812" s="15"/>
      <c r="I812" s="15"/>
      <c r="J812" s="15"/>
    </row>
    <row r="813" spans="1:10">
      <c r="A813" s="15"/>
      <c r="B813" s="15"/>
      <c r="C813" s="15"/>
      <c r="D813" s="15"/>
      <c r="E813" s="15"/>
      <c r="F813" s="15"/>
      <c r="G813" s="15"/>
      <c r="H813" s="15"/>
      <c r="I813" s="15"/>
      <c r="J813" s="15"/>
    </row>
    <row r="814" spans="1:10">
      <c r="A814" s="15"/>
      <c r="B814" s="15"/>
      <c r="C814" s="15"/>
      <c r="D814" s="15"/>
      <c r="E814" s="15"/>
      <c r="F814" s="15"/>
      <c r="G814" s="15"/>
      <c r="H814" s="15"/>
      <c r="I814" s="15"/>
      <c r="J814" s="15"/>
    </row>
    <row r="815" spans="1:10">
      <c r="A815" s="15"/>
      <c r="B815" s="15"/>
      <c r="C815" s="15"/>
      <c r="D815" s="15"/>
      <c r="E815" s="15"/>
      <c r="F815" s="15"/>
      <c r="G815" s="15"/>
      <c r="H815" s="15"/>
      <c r="I815" s="15"/>
      <c r="J815" s="15"/>
    </row>
    <row r="816" spans="1:10">
      <c r="A816" s="15"/>
      <c r="B816" s="15"/>
      <c r="C816" s="15"/>
      <c r="D816" s="15"/>
      <c r="E816" s="15"/>
      <c r="F816" s="15"/>
      <c r="G816" s="15"/>
      <c r="H816" s="15"/>
      <c r="I816" s="15"/>
      <c r="J816" s="15"/>
    </row>
    <row r="817" spans="1:10">
      <c r="A817" s="15"/>
      <c r="B817" s="15"/>
      <c r="C817" s="15"/>
      <c r="D817" s="15"/>
      <c r="E817" s="15"/>
      <c r="F817" s="15"/>
      <c r="G817" s="15"/>
      <c r="H817" s="15"/>
      <c r="I817" s="15"/>
      <c r="J817" s="15"/>
    </row>
    <row r="818" spans="1:10">
      <c r="A818" s="15"/>
      <c r="B818" s="15"/>
      <c r="C818" s="15"/>
      <c r="D818" s="15"/>
      <c r="E818" s="15"/>
      <c r="F818" s="15"/>
      <c r="G818" s="15"/>
      <c r="H818" s="15"/>
      <c r="I818" s="15"/>
      <c r="J818" s="15"/>
    </row>
    <row r="819" spans="1:10">
      <c r="A819" s="15"/>
      <c r="B819" s="15"/>
      <c r="C819" s="15"/>
      <c r="D819" s="15"/>
      <c r="E819" s="15"/>
      <c r="F819" s="15"/>
      <c r="G819" s="15"/>
      <c r="H819" s="15"/>
      <c r="I819" s="15"/>
      <c r="J819" s="15"/>
    </row>
    <row r="820" spans="1:10">
      <c r="A820" s="15"/>
      <c r="B820" s="15"/>
      <c r="C820" s="15"/>
      <c r="D820" s="15"/>
      <c r="E820" s="15"/>
      <c r="F820" s="15"/>
      <c r="G820" s="15"/>
      <c r="H820" s="15"/>
      <c r="I820" s="15"/>
      <c r="J820" s="15"/>
    </row>
    <row r="821" spans="1:10">
      <c r="A821" s="15"/>
      <c r="B821" s="15"/>
      <c r="C821" s="15"/>
      <c r="D821" s="15"/>
      <c r="E821" s="15"/>
      <c r="F821" s="15"/>
      <c r="G821" s="15"/>
      <c r="H821" s="15"/>
      <c r="I821" s="15"/>
      <c r="J821" s="15"/>
    </row>
    <row r="822" spans="1:10">
      <c r="A822" s="15"/>
      <c r="B822" s="15"/>
      <c r="C822" s="15"/>
      <c r="D822" s="15"/>
      <c r="E822" s="15"/>
      <c r="F822" s="15"/>
      <c r="G822" s="15"/>
      <c r="H822" s="15"/>
      <c r="I822" s="15"/>
      <c r="J822" s="15"/>
    </row>
    <row r="823" spans="1:10">
      <c r="A823" s="15"/>
      <c r="B823" s="15"/>
      <c r="C823" s="15"/>
      <c r="D823" s="15"/>
      <c r="E823" s="15"/>
      <c r="F823" s="15"/>
      <c r="G823" s="15"/>
      <c r="H823" s="15"/>
      <c r="I823" s="15"/>
      <c r="J823" s="15"/>
    </row>
    <row r="824" spans="1:10">
      <c r="A824" s="15"/>
      <c r="B824" s="15"/>
      <c r="C824" s="15"/>
      <c r="D824" s="15"/>
      <c r="E824" s="15"/>
      <c r="F824" s="15"/>
      <c r="G824" s="15"/>
      <c r="H824" s="15"/>
      <c r="I824" s="15"/>
      <c r="J824" s="15"/>
    </row>
    <row r="825" spans="1:10">
      <c r="A825" s="15"/>
      <c r="B825" s="15"/>
      <c r="C825" s="15"/>
      <c r="D825" s="15"/>
      <c r="E825" s="15"/>
      <c r="F825" s="15"/>
      <c r="G825" s="15"/>
      <c r="H825" s="15"/>
      <c r="I825" s="15"/>
      <c r="J825" s="15"/>
    </row>
    <row r="826" spans="1:10">
      <c r="A826" s="15"/>
      <c r="B826" s="15"/>
      <c r="C826" s="15"/>
      <c r="D826" s="15"/>
      <c r="E826" s="15"/>
      <c r="F826" s="15"/>
      <c r="G826" s="15"/>
      <c r="H826" s="15"/>
      <c r="I826" s="15"/>
      <c r="J826" s="15"/>
    </row>
    <row r="827" spans="1:10">
      <c r="A827" s="15"/>
      <c r="B827" s="15"/>
      <c r="C827" s="15"/>
      <c r="D827" s="15"/>
      <c r="E827" s="15"/>
      <c r="F827" s="15"/>
      <c r="G827" s="15"/>
      <c r="H827" s="15"/>
      <c r="I827" s="15"/>
      <c r="J827" s="15"/>
    </row>
    <row r="828" spans="1:10">
      <c r="A828" s="15"/>
      <c r="B828" s="15"/>
      <c r="C828" s="15"/>
      <c r="D828" s="15"/>
      <c r="E828" s="15"/>
      <c r="F828" s="15"/>
      <c r="G828" s="15"/>
      <c r="H828" s="15"/>
      <c r="I828" s="15"/>
      <c r="J828" s="15"/>
    </row>
    <row r="829" spans="1:10">
      <c r="A829" s="15"/>
      <c r="B829" s="15"/>
      <c r="C829" s="15"/>
      <c r="D829" s="15"/>
      <c r="E829" s="15"/>
      <c r="F829" s="15"/>
      <c r="G829" s="15"/>
      <c r="H829" s="15"/>
      <c r="I829" s="15"/>
      <c r="J829" s="15"/>
    </row>
    <row r="830" spans="1:10">
      <c r="A830" s="15"/>
      <c r="B830" s="15"/>
      <c r="C830" s="15"/>
      <c r="D830" s="15"/>
      <c r="E830" s="15"/>
      <c r="F830" s="15"/>
      <c r="G830" s="15"/>
      <c r="H830" s="15"/>
      <c r="I830" s="15"/>
      <c r="J830" s="15"/>
    </row>
    <row r="831" spans="1:10">
      <c r="A831" s="15"/>
      <c r="B831" s="15"/>
      <c r="C831" s="15"/>
      <c r="D831" s="15"/>
      <c r="E831" s="15"/>
      <c r="F831" s="15"/>
      <c r="G831" s="15"/>
      <c r="H831" s="15"/>
      <c r="I831" s="15"/>
      <c r="J831" s="15"/>
    </row>
    <row r="832" spans="1:10">
      <c r="A832" s="15"/>
      <c r="B832" s="15"/>
      <c r="C832" s="15"/>
      <c r="D832" s="15"/>
      <c r="E832" s="15"/>
      <c r="F832" s="15"/>
      <c r="G832" s="15"/>
      <c r="H832" s="15"/>
      <c r="I832" s="15"/>
      <c r="J832" s="15"/>
    </row>
    <row r="833" spans="1:10">
      <c r="A833" s="15"/>
      <c r="B833" s="15"/>
      <c r="C833" s="15"/>
      <c r="D833" s="15"/>
      <c r="E833" s="15"/>
      <c r="F833" s="15"/>
      <c r="G833" s="15"/>
      <c r="H833" s="15"/>
      <c r="I833" s="15"/>
      <c r="J833" s="15"/>
    </row>
    <row r="834" spans="1:10">
      <c r="A834" s="15"/>
      <c r="B834" s="15"/>
      <c r="C834" s="15"/>
      <c r="D834" s="15"/>
      <c r="E834" s="15"/>
      <c r="F834" s="15"/>
      <c r="G834" s="15"/>
      <c r="H834" s="15"/>
      <c r="I834" s="15"/>
      <c r="J834" s="15"/>
    </row>
    <row r="835" spans="1:10">
      <c r="A835" s="15"/>
      <c r="B835" s="15"/>
      <c r="C835" s="15"/>
      <c r="D835" s="15"/>
      <c r="E835" s="15"/>
      <c r="F835" s="15"/>
      <c r="G835" s="15"/>
      <c r="H835" s="15"/>
      <c r="I835" s="15"/>
      <c r="J835" s="15"/>
    </row>
    <row r="836" spans="1:10">
      <c r="A836" s="15"/>
      <c r="B836" s="15"/>
      <c r="C836" s="15"/>
      <c r="D836" s="15"/>
      <c r="E836" s="15"/>
      <c r="F836" s="15"/>
      <c r="G836" s="15"/>
      <c r="H836" s="15"/>
      <c r="I836" s="15"/>
      <c r="J836" s="15"/>
    </row>
    <row r="837" spans="1:10">
      <c r="A837" s="15"/>
      <c r="B837" s="15"/>
      <c r="C837" s="15"/>
      <c r="D837" s="15"/>
      <c r="E837" s="15"/>
      <c r="F837" s="15"/>
      <c r="G837" s="15"/>
      <c r="H837" s="15"/>
      <c r="I837" s="15"/>
      <c r="J837" s="15"/>
    </row>
    <row r="838" spans="1:10">
      <c r="A838" s="15"/>
      <c r="B838" s="15"/>
      <c r="C838" s="15"/>
      <c r="D838" s="15"/>
      <c r="E838" s="15"/>
      <c r="F838" s="15"/>
      <c r="G838" s="15"/>
      <c r="H838" s="15"/>
      <c r="I838" s="15"/>
      <c r="J838" s="15"/>
    </row>
    <row r="839" spans="1:10">
      <c r="A839" s="15"/>
      <c r="B839" s="15"/>
      <c r="C839" s="15"/>
      <c r="D839" s="15"/>
      <c r="E839" s="15"/>
      <c r="F839" s="15"/>
      <c r="G839" s="15"/>
      <c r="H839" s="15"/>
      <c r="I839" s="15"/>
      <c r="J839" s="15"/>
    </row>
    <row r="840" spans="1:10">
      <c r="A840" s="15"/>
      <c r="B840" s="15"/>
      <c r="C840" s="15"/>
      <c r="D840" s="15"/>
      <c r="E840" s="15"/>
      <c r="F840" s="15"/>
      <c r="G840" s="15"/>
      <c r="H840" s="15"/>
      <c r="I840" s="15"/>
      <c r="J840" s="15"/>
    </row>
    <row r="841" spans="1:10">
      <c r="A841" s="15"/>
      <c r="B841" s="15"/>
      <c r="C841" s="15"/>
      <c r="D841" s="15"/>
      <c r="E841" s="15"/>
      <c r="F841" s="15"/>
      <c r="G841" s="15"/>
      <c r="H841" s="15"/>
      <c r="I841" s="15"/>
      <c r="J841" s="15"/>
    </row>
    <row r="842" spans="1:10">
      <c r="A842" s="15"/>
      <c r="B842" s="15"/>
      <c r="C842" s="15"/>
      <c r="D842" s="15"/>
      <c r="E842" s="15"/>
      <c r="F842" s="15"/>
      <c r="G842" s="15"/>
      <c r="H842" s="15"/>
      <c r="I842" s="15"/>
      <c r="J842" s="15"/>
    </row>
    <row r="843" spans="1:10">
      <c r="A843" s="15"/>
      <c r="B843" s="15"/>
      <c r="C843" s="15"/>
      <c r="D843" s="15"/>
      <c r="E843" s="15"/>
      <c r="F843" s="15"/>
      <c r="G843" s="15"/>
      <c r="H843" s="15"/>
      <c r="I843" s="15"/>
      <c r="J843" s="15"/>
    </row>
    <row r="844" spans="1:10">
      <c r="A844" s="15"/>
      <c r="B844" s="15"/>
      <c r="C844" s="15"/>
      <c r="D844" s="15"/>
      <c r="E844" s="15"/>
      <c r="F844" s="15"/>
      <c r="G844" s="15"/>
      <c r="H844" s="15"/>
      <c r="I844" s="15"/>
      <c r="J844" s="15"/>
    </row>
    <row r="845" spans="1:10">
      <c r="A845" s="15"/>
      <c r="B845" s="15"/>
      <c r="C845" s="15"/>
      <c r="D845" s="15"/>
      <c r="E845" s="15"/>
      <c r="F845" s="15"/>
      <c r="G845" s="15"/>
      <c r="H845" s="15"/>
      <c r="I845" s="15"/>
      <c r="J845" s="15"/>
    </row>
    <row r="846" spans="1:10">
      <c r="A846" s="15"/>
      <c r="B846" s="15"/>
      <c r="C846" s="15"/>
      <c r="D846" s="15"/>
      <c r="E846" s="15"/>
      <c r="F846" s="15"/>
      <c r="G846" s="15"/>
      <c r="H846" s="15"/>
      <c r="I846" s="15"/>
      <c r="J846" s="15"/>
    </row>
    <row r="847" spans="1:10">
      <c r="A847" s="15"/>
      <c r="B847" s="15"/>
      <c r="C847" s="15"/>
      <c r="D847" s="15"/>
      <c r="E847" s="15"/>
      <c r="F847" s="15"/>
      <c r="G847" s="15"/>
      <c r="H847" s="15"/>
      <c r="I847" s="15"/>
      <c r="J847" s="15"/>
    </row>
    <row r="848" spans="1:10">
      <c r="A848" s="15"/>
      <c r="B848" s="15"/>
      <c r="C848" s="15"/>
      <c r="D848" s="15"/>
      <c r="E848" s="15"/>
      <c r="F848" s="15"/>
      <c r="G848" s="15"/>
      <c r="H848" s="15"/>
      <c r="I848" s="15"/>
      <c r="J848" s="15"/>
    </row>
    <row r="849" spans="1:10">
      <c r="A849" s="15"/>
      <c r="B849" s="15"/>
      <c r="C849" s="15"/>
      <c r="D849" s="15"/>
      <c r="E849" s="15"/>
      <c r="F849" s="15"/>
      <c r="G849" s="15"/>
      <c r="H849" s="15"/>
      <c r="I849" s="15"/>
      <c r="J849" s="15"/>
    </row>
    <row r="850" spans="1:10">
      <c r="A850" s="15"/>
      <c r="B850" s="15"/>
      <c r="C850" s="15"/>
      <c r="D850" s="15"/>
      <c r="E850" s="15"/>
      <c r="F850" s="15"/>
      <c r="G850" s="15"/>
      <c r="H850" s="15"/>
      <c r="I850" s="15"/>
      <c r="J850" s="15"/>
    </row>
    <row r="851" spans="1:10">
      <c r="A851" s="15"/>
      <c r="B851" s="15"/>
      <c r="C851" s="15"/>
      <c r="D851" s="15"/>
      <c r="E851" s="15"/>
      <c r="F851" s="15"/>
      <c r="G851" s="15"/>
      <c r="H851" s="15"/>
      <c r="I851" s="15"/>
      <c r="J851" s="15"/>
    </row>
    <row r="852" spans="1:10">
      <c r="A852" s="15"/>
      <c r="B852" s="15"/>
      <c r="C852" s="15"/>
      <c r="D852" s="15"/>
      <c r="E852" s="15"/>
      <c r="F852" s="15"/>
      <c r="G852" s="15"/>
      <c r="H852" s="15"/>
      <c r="I852" s="15"/>
      <c r="J852" s="15"/>
    </row>
    <row r="853" spans="1:10">
      <c r="A853" s="15"/>
      <c r="B853" s="15"/>
      <c r="C853" s="15"/>
      <c r="D853" s="15"/>
      <c r="E853" s="15"/>
      <c r="F853" s="15"/>
      <c r="G853" s="15"/>
      <c r="H853" s="15"/>
      <c r="I853" s="15"/>
      <c r="J853" s="15"/>
    </row>
    <row r="854" spans="1:10">
      <c r="A854" s="15"/>
      <c r="B854" s="15"/>
      <c r="C854" s="15"/>
      <c r="D854" s="15"/>
      <c r="E854" s="15"/>
      <c r="F854" s="15"/>
      <c r="G854" s="15"/>
      <c r="H854" s="15"/>
      <c r="I854" s="15"/>
      <c r="J854" s="15"/>
    </row>
    <row r="855" spans="1:10">
      <c r="A855" s="15"/>
      <c r="B855" s="15"/>
      <c r="C855" s="15"/>
      <c r="D855" s="15"/>
      <c r="E855" s="15"/>
      <c r="F855" s="15"/>
      <c r="G855" s="15"/>
      <c r="H855" s="15"/>
      <c r="I855" s="15"/>
      <c r="J855" s="15"/>
    </row>
    <row r="856" spans="1:10">
      <c r="A856" s="15"/>
      <c r="B856" s="15"/>
      <c r="C856" s="15"/>
      <c r="D856" s="15"/>
      <c r="E856" s="15"/>
      <c r="F856" s="15"/>
      <c r="G856" s="15"/>
      <c r="H856" s="15"/>
      <c r="I856" s="15"/>
      <c r="J856" s="15"/>
    </row>
    <row r="857" spans="1:10">
      <c r="A857" s="15"/>
      <c r="B857" s="15"/>
      <c r="C857" s="15"/>
      <c r="D857" s="15"/>
      <c r="E857" s="15"/>
      <c r="F857" s="15"/>
      <c r="G857" s="15"/>
      <c r="H857" s="15"/>
      <c r="I857" s="15"/>
      <c r="J857" s="15"/>
    </row>
    <row r="858" spans="1:10">
      <c r="A858" s="15"/>
      <c r="B858" s="15"/>
      <c r="C858" s="15"/>
      <c r="D858" s="15"/>
      <c r="E858" s="15"/>
      <c r="F858" s="15"/>
      <c r="G858" s="15"/>
      <c r="H858" s="15"/>
      <c r="I858" s="15"/>
      <c r="J858" s="15"/>
    </row>
    <row r="859" spans="1:10">
      <c r="A859" s="15"/>
      <c r="B859" s="15"/>
      <c r="C859" s="15"/>
      <c r="D859" s="15"/>
      <c r="E859" s="15"/>
      <c r="F859" s="15"/>
      <c r="G859" s="15"/>
      <c r="H859" s="15"/>
      <c r="I859" s="15"/>
      <c r="J859" s="15"/>
    </row>
    <row r="860" spans="1:10">
      <c r="A860" s="15"/>
      <c r="B860" s="15"/>
      <c r="C860" s="15"/>
      <c r="D860" s="15"/>
      <c r="E860" s="15"/>
      <c r="F860" s="15"/>
      <c r="G860" s="15"/>
      <c r="H860" s="15"/>
      <c r="I860" s="15"/>
      <c r="J860" s="15"/>
    </row>
    <row r="861" spans="1:10">
      <c r="A861" s="15"/>
      <c r="B861" s="15"/>
      <c r="C861" s="15"/>
      <c r="D861" s="15"/>
      <c r="E861" s="15"/>
      <c r="F861" s="15"/>
      <c r="G861" s="15"/>
      <c r="H861" s="15"/>
      <c r="I861" s="15"/>
      <c r="J861" s="15"/>
    </row>
    <row r="862" spans="1:10">
      <c r="A862" s="15"/>
      <c r="B862" s="15"/>
      <c r="C862" s="15"/>
      <c r="D862" s="15"/>
      <c r="E862" s="15"/>
      <c r="F862" s="15"/>
      <c r="G862" s="15"/>
      <c r="H862" s="15"/>
      <c r="I862" s="15"/>
      <c r="J862" s="15"/>
    </row>
    <row r="863" spans="1:10">
      <c r="A863" s="15"/>
      <c r="B863" s="15"/>
      <c r="C863" s="15"/>
      <c r="D863" s="15"/>
      <c r="E863" s="15"/>
      <c r="F863" s="15"/>
      <c r="G863" s="15"/>
      <c r="H863" s="15"/>
      <c r="I863" s="15"/>
      <c r="J863" s="15"/>
    </row>
    <row r="864" spans="1:10">
      <c r="A864" s="15"/>
      <c r="B864" s="15"/>
      <c r="C864" s="15"/>
      <c r="D864" s="15"/>
      <c r="E864" s="15"/>
      <c r="F864" s="15"/>
      <c r="G864" s="15"/>
      <c r="H864" s="15"/>
      <c r="I864" s="15"/>
      <c r="J864" s="15"/>
    </row>
    <row r="865" spans="1:10">
      <c r="A865" s="15"/>
      <c r="B865" s="15"/>
      <c r="C865" s="15"/>
      <c r="D865" s="15"/>
      <c r="E865" s="15"/>
      <c r="F865" s="15"/>
      <c r="G865" s="15"/>
      <c r="H865" s="15"/>
      <c r="I865" s="15"/>
      <c r="J865" s="15"/>
    </row>
    <row r="866" spans="1:10">
      <c r="A866" s="15"/>
      <c r="B866" s="15"/>
      <c r="C866" s="15"/>
      <c r="D866" s="15"/>
      <c r="E866" s="15"/>
      <c r="F866" s="15"/>
      <c r="G866" s="15"/>
      <c r="H866" s="15"/>
      <c r="I866" s="15"/>
      <c r="J866" s="15"/>
    </row>
    <row r="867" spans="1:10">
      <c r="A867" s="15"/>
      <c r="B867" s="15"/>
      <c r="C867" s="15"/>
      <c r="D867" s="15"/>
      <c r="E867" s="15"/>
      <c r="F867" s="15"/>
      <c r="G867" s="15"/>
      <c r="H867" s="15"/>
      <c r="I867" s="15"/>
      <c r="J867" s="15"/>
    </row>
    <row r="868" spans="1:10">
      <c r="A868" s="15"/>
      <c r="B868" s="15"/>
      <c r="C868" s="15"/>
      <c r="D868" s="15"/>
      <c r="E868" s="15"/>
      <c r="F868" s="15"/>
      <c r="G868" s="15"/>
      <c r="H868" s="15"/>
      <c r="I868" s="15"/>
      <c r="J868" s="15"/>
    </row>
    <row r="869" spans="1:10">
      <c r="A869" s="15"/>
      <c r="B869" s="15"/>
      <c r="C869" s="15"/>
      <c r="D869" s="15"/>
      <c r="E869" s="15"/>
      <c r="F869" s="15"/>
      <c r="G869" s="15"/>
      <c r="H869" s="15"/>
      <c r="I869" s="15"/>
      <c r="J869" s="15"/>
    </row>
    <row r="870" spans="1:10">
      <c r="A870" s="15"/>
      <c r="B870" s="15"/>
      <c r="C870" s="15"/>
      <c r="D870" s="15"/>
      <c r="E870" s="15"/>
      <c r="F870" s="15"/>
      <c r="G870" s="15"/>
      <c r="H870" s="15"/>
      <c r="I870" s="15"/>
      <c r="J870" s="15"/>
    </row>
    <row r="871" spans="1:10">
      <c r="A871" s="15"/>
      <c r="B871" s="15"/>
      <c r="C871" s="15"/>
      <c r="D871" s="15"/>
      <c r="E871" s="15"/>
      <c r="F871" s="15"/>
      <c r="G871" s="15"/>
      <c r="H871" s="15"/>
      <c r="I871" s="15"/>
      <c r="J871" s="15"/>
    </row>
    <row r="872" spans="1:10">
      <c r="A872" s="15"/>
      <c r="B872" s="15"/>
      <c r="C872" s="15"/>
      <c r="D872" s="15"/>
      <c r="E872" s="15"/>
      <c r="F872" s="15"/>
      <c r="G872" s="15"/>
      <c r="H872" s="15"/>
      <c r="I872" s="15"/>
      <c r="J872" s="15"/>
    </row>
    <row r="873" spans="1:10">
      <c r="A873" s="15"/>
      <c r="B873" s="15"/>
      <c r="C873" s="15"/>
      <c r="D873" s="15"/>
      <c r="E873" s="15"/>
      <c r="F873" s="15"/>
      <c r="G873" s="15"/>
      <c r="H873" s="15"/>
      <c r="I873" s="15"/>
      <c r="J873" s="15"/>
    </row>
    <row r="874" spans="1:10">
      <c r="A874" s="15"/>
      <c r="B874" s="15"/>
      <c r="C874" s="15"/>
      <c r="D874" s="15"/>
      <c r="E874" s="15"/>
      <c r="F874" s="15"/>
      <c r="G874" s="15"/>
      <c r="H874" s="15"/>
      <c r="I874" s="15"/>
      <c r="J874" s="15"/>
    </row>
    <row r="875" spans="1:10">
      <c r="A875" s="15"/>
      <c r="B875" s="15"/>
      <c r="C875" s="15"/>
      <c r="D875" s="15"/>
      <c r="E875" s="15"/>
      <c r="F875" s="15"/>
      <c r="G875" s="15"/>
      <c r="H875" s="15"/>
      <c r="I875" s="15"/>
      <c r="J875" s="15"/>
    </row>
    <row r="876" spans="1:10">
      <c r="A876" s="15"/>
      <c r="B876" s="15"/>
      <c r="C876" s="15"/>
      <c r="D876" s="15"/>
      <c r="E876" s="15"/>
      <c r="F876" s="15"/>
      <c r="G876" s="15"/>
      <c r="H876" s="15"/>
      <c r="I876" s="15"/>
      <c r="J876" s="15"/>
    </row>
    <row r="877" spans="1:10">
      <c r="A877" s="15"/>
      <c r="B877" s="15"/>
      <c r="C877" s="15"/>
      <c r="D877" s="15"/>
      <c r="E877" s="15"/>
      <c r="F877" s="15"/>
      <c r="G877" s="15"/>
      <c r="H877" s="15"/>
      <c r="I877" s="15"/>
      <c r="J877" s="15"/>
    </row>
    <row r="878" spans="1:10">
      <c r="A878" s="15"/>
      <c r="B878" s="15"/>
      <c r="C878" s="15"/>
      <c r="D878" s="15"/>
      <c r="E878" s="15"/>
      <c r="F878" s="15"/>
      <c r="G878" s="15"/>
      <c r="H878" s="15"/>
      <c r="I878" s="15"/>
      <c r="J878" s="15"/>
    </row>
    <row r="879" spans="1:10">
      <c r="A879" s="15"/>
      <c r="B879" s="15"/>
      <c r="C879" s="15"/>
      <c r="D879" s="15"/>
      <c r="E879" s="15"/>
      <c r="F879" s="15"/>
      <c r="G879" s="15"/>
      <c r="H879" s="15"/>
      <c r="I879" s="15"/>
      <c r="J879" s="15"/>
    </row>
    <row r="880" spans="1:10">
      <c r="A880" s="15"/>
      <c r="B880" s="15"/>
      <c r="C880" s="15"/>
      <c r="D880" s="15"/>
      <c r="E880" s="15"/>
      <c r="F880" s="15"/>
      <c r="G880" s="15"/>
      <c r="H880" s="15"/>
      <c r="I880" s="15"/>
      <c r="J880" s="15"/>
    </row>
    <row r="881" spans="1:10">
      <c r="A881" s="15"/>
      <c r="B881" s="15"/>
      <c r="C881" s="15"/>
      <c r="D881" s="15"/>
      <c r="E881" s="15"/>
      <c r="F881" s="15"/>
      <c r="G881" s="15"/>
      <c r="H881" s="15"/>
      <c r="I881" s="15"/>
      <c r="J881" s="15"/>
    </row>
    <row r="882" spans="1:10">
      <c r="A882" s="15"/>
      <c r="B882" s="15"/>
      <c r="C882" s="15"/>
      <c r="D882" s="15"/>
      <c r="E882" s="15"/>
      <c r="F882" s="15"/>
      <c r="G882" s="15"/>
      <c r="H882" s="15"/>
      <c r="I882" s="15"/>
      <c r="J882" s="15"/>
    </row>
    <row r="883" spans="1:10">
      <c r="A883" s="15"/>
      <c r="B883" s="15"/>
      <c r="C883" s="15"/>
      <c r="D883" s="15"/>
      <c r="E883" s="15"/>
      <c r="F883" s="15"/>
      <c r="G883" s="15"/>
      <c r="H883" s="15"/>
      <c r="I883" s="15"/>
      <c r="J883" s="15"/>
    </row>
    <row r="884" spans="1:10">
      <c r="A884" s="15"/>
      <c r="B884" s="15"/>
      <c r="C884" s="15"/>
      <c r="D884" s="15"/>
      <c r="E884" s="15"/>
      <c r="F884" s="15"/>
      <c r="G884" s="15"/>
      <c r="H884" s="15"/>
      <c r="I884" s="15"/>
      <c r="J884" s="15"/>
    </row>
    <row r="885" spans="1:10">
      <c r="A885" s="15"/>
      <c r="B885" s="15"/>
      <c r="C885" s="15"/>
      <c r="D885" s="15"/>
      <c r="E885" s="15"/>
      <c r="F885" s="15"/>
      <c r="G885" s="15"/>
      <c r="H885" s="15"/>
      <c r="I885" s="15"/>
      <c r="J885" s="15"/>
    </row>
    <row r="886" spans="1:10">
      <c r="A886" s="15"/>
      <c r="B886" s="15"/>
      <c r="C886" s="15"/>
      <c r="D886" s="15"/>
      <c r="E886" s="15"/>
      <c r="F886" s="15"/>
      <c r="G886" s="15"/>
      <c r="H886" s="15"/>
      <c r="I886" s="15"/>
      <c r="J886" s="15"/>
    </row>
    <row r="887" spans="1:10">
      <c r="A887" s="15"/>
      <c r="B887" s="15"/>
      <c r="C887" s="15"/>
      <c r="D887" s="15"/>
      <c r="E887" s="15"/>
      <c r="F887" s="15"/>
      <c r="G887" s="15"/>
      <c r="H887" s="15"/>
      <c r="I887" s="15"/>
      <c r="J887" s="15"/>
    </row>
    <row r="888" spans="1:10">
      <c r="A888" s="15"/>
      <c r="B888" s="15"/>
      <c r="C888" s="15"/>
      <c r="D888" s="15"/>
      <c r="E888" s="15"/>
      <c r="F888" s="15"/>
      <c r="G888" s="15"/>
      <c r="H888" s="15"/>
      <c r="I888" s="15"/>
      <c r="J888" s="15"/>
    </row>
    <row r="889" spans="1:10">
      <c r="A889" s="15"/>
      <c r="B889" s="15"/>
      <c r="C889" s="15"/>
      <c r="D889" s="15"/>
      <c r="E889" s="15"/>
      <c r="F889" s="15"/>
      <c r="G889" s="15"/>
      <c r="H889" s="15"/>
      <c r="I889" s="15"/>
      <c r="J889" s="15"/>
    </row>
    <row r="890" spans="1:10">
      <c r="A890" s="15"/>
      <c r="B890" s="15"/>
      <c r="C890" s="15"/>
      <c r="D890" s="15"/>
      <c r="E890" s="15"/>
      <c r="F890" s="15"/>
      <c r="G890" s="15"/>
      <c r="H890" s="15"/>
      <c r="I890" s="15"/>
      <c r="J890" s="15"/>
    </row>
    <row r="891" spans="1:10">
      <c r="A891" s="15"/>
      <c r="B891" s="15"/>
      <c r="C891" s="15"/>
      <c r="D891" s="15"/>
      <c r="E891" s="15"/>
      <c r="F891" s="15"/>
      <c r="G891" s="15"/>
      <c r="H891" s="15"/>
      <c r="I891" s="15"/>
      <c r="J891" s="15"/>
    </row>
    <row r="892" spans="1:10">
      <c r="A892" s="15"/>
      <c r="B892" s="15"/>
      <c r="C892" s="15"/>
      <c r="D892" s="15"/>
      <c r="E892" s="15"/>
      <c r="F892" s="15"/>
      <c r="G892" s="15"/>
      <c r="H892" s="15"/>
      <c r="I892" s="15"/>
      <c r="J892" s="15"/>
    </row>
    <row r="893" spans="1:10">
      <c r="A893" s="15"/>
      <c r="B893" s="15"/>
      <c r="C893" s="15"/>
      <c r="D893" s="15"/>
      <c r="E893" s="15"/>
      <c r="F893" s="15"/>
      <c r="G893" s="15"/>
      <c r="H893" s="15"/>
      <c r="I893" s="15"/>
      <c r="J893" s="15"/>
    </row>
    <row r="894" spans="1:10">
      <c r="A894" s="15"/>
      <c r="B894" s="15"/>
      <c r="C894" s="15"/>
      <c r="D894" s="15"/>
      <c r="E894" s="15"/>
      <c r="F894" s="15"/>
      <c r="G894" s="15"/>
      <c r="H894" s="15"/>
      <c r="I894" s="15"/>
      <c r="J894" s="15"/>
    </row>
    <row r="895" spans="1:10">
      <c r="A895" s="15"/>
      <c r="B895" s="15"/>
      <c r="C895" s="15"/>
      <c r="D895" s="15"/>
      <c r="E895" s="15"/>
      <c r="F895" s="15"/>
      <c r="G895" s="15"/>
      <c r="H895" s="15"/>
      <c r="I895" s="15"/>
      <c r="J895" s="15"/>
    </row>
    <row r="896" spans="1:10">
      <c r="A896" s="15"/>
      <c r="B896" s="15"/>
      <c r="C896" s="15"/>
      <c r="D896" s="15"/>
      <c r="E896" s="15"/>
      <c r="F896" s="15"/>
      <c r="G896" s="15"/>
      <c r="H896" s="15"/>
      <c r="I896" s="15"/>
      <c r="J896" s="15"/>
    </row>
    <row r="897" spans="1:10">
      <c r="A897" s="15"/>
      <c r="B897" s="15"/>
      <c r="C897" s="15"/>
      <c r="D897" s="15"/>
      <c r="E897" s="15"/>
      <c r="F897" s="15"/>
      <c r="G897" s="15"/>
      <c r="H897" s="15"/>
      <c r="I897" s="15"/>
      <c r="J897" s="15"/>
    </row>
    <row r="898" spans="1:10">
      <c r="A898" s="15"/>
      <c r="B898" s="15"/>
      <c r="C898" s="15"/>
      <c r="D898" s="15"/>
      <c r="E898" s="15"/>
      <c r="F898" s="15"/>
      <c r="G898" s="15"/>
      <c r="H898" s="15"/>
      <c r="I898" s="15"/>
      <c r="J898" s="15"/>
    </row>
    <row r="899" spans="1:10">
      <c r="A899" s="15"/>
      <c r="B899" s="15"/>
      <c r="C899" s="15"/>
      <c r="D899" s="15"/>
      <c r="E899" s="15"/>
      <c r="F899" s="15"/>
      <c r="G899" s="15"/>
      <c r="H899" s="15"/>
      <c r="I899" s="15"/>
      <c r="J899" s="15"/>
    </row>
    <row r="900" spans="1:10">
      <c r="A900" s="15"/>
      <c r="B900" s="15"/>
      <c r="C900" s="15"/>
      <c r="D900" s="15"/>
      <c r="E900" s="15"/>
      <c r="F900" s="15"/>
      <c r="G900" s="15"/>
      <c r="H900" s="15"/>
      <c r="I900" s="15"/>
      <c r="J900" s="15"/>
    </row>
    <row r="901" spans="1:10">
      <c r="A901" s="15"/>
      <c r="B901" s="15"/>
      <c r="C901" s="15"/>
      <c r="D901" s="15"/>
      <c r="E901" s="15"/>
      <c r="F901" s="15"/>
      <c r="G901" s="15"/>
      <c r="H901" s="15"/>
      <c r="I901" s="15"/>
      <c r="J901" s="15"/>
    </row>
    <row r="902" spans="1:10">
      <c r="A902" s="15"/>
      <c r="B902" s="15"/>
      <c r="C902" s="15"/>
      <c r="D902" s="15"/>
      <c r="E902" s="15"/>
      <c r="F902" s="15"/>
      <c r="G902" s="15"/>
      <c r="H902" s="15"/>
      <c r="I902" s="15"/>
      <c r="J902" s="15"/>
    </row>
    <row r="903" spans="1:10">
      <c r="A903" s="15"/>
      <c r="B903" s="15"/>
      <c r="C903" s="15"/>
      <c r="D903" s="15"/>
      <c r="E903" s="15"/>
      <c r="F903" s="15"/>
      <c r="G903" s="15"/>
      <c r="H903" s="15"/>
      <c r="I903" s="15"/>
      <c r="J903" s="15"/>
    </row>
    <row r="904" spans="1:10">
      <c r="A904" s="15"/>
      <c r="B904" s="15"/>
      <c r="C904" s="15"/>
      <c r="D904" s="15"/>
      <c r="E904" s="15"/>
      <c r="F904" s="15"/>
      <c r="G904" s="15"/>
      <c r="H904" s="15"/>
      <c r="I904" s="15"/>
      <c r="J904" s="15"/>
    </row>
    <row r="905" spans="1:10">
      <c r="A905" s="15"/>
      <c r="B905" s="15"/>
      <c r="C905" s="15"/>
      <c r="D905" s="15"/>
      <c r="E905" s="15"/>
      <c r="F905" s="15"/>
      <c r="G905" s="15"/>
      <c r="H905" s="15"/>
      <c r="I905" s="15"/>
      <c r="J905" s="15"/>
    </row>
    <row r="906" spans="1:10">
      <c r="A906" s="15"/>
      <c r="B906" s="15"/>
      <c r="C906" s="15"/>
      <c r="D906" s="15"/>
      <c r="E906" s="15"/>
      <c r="F906" s="15"/>
      <c r="G906" s="15"/>
      <c r="H906" s="15"/>
      <c r="I906" s="15"/>
      <c r="J906" s="15"/>
    </row>
    <row r="907" spans="1:10">
      <c r="A907" s="15"/>
      <c r="B907" s="15"/>
      <c r="C907" s="15"/>
      <c r="D907" s="15"/>
      <c r="E907" s="15"/>
      <c r="F907" s="15"/>
      <c r="G907" s="15"/>
      <c r="H907" s="15"/>
      <c r="I907" s="15"/>
      <c r="J907" s="15"/>
    </row>
    <row r="908" spans="1:10">
      <c r="A908" s="15"/>
      <c r="B908" s="15"/>
      <c r="C908" s="15"/>
      <c r="D908" s="15"/>
      <c r="E908" s="15"/>
      <c r="F908" s="15"/>
      <c r="G908" s="15"/>
      <c r="H908" s="15"/>
      <c r="I908" s="15"/>
      <c r="J908" s="15"/>
    </row>
    <row r="909" spans="1:10">
      <c r="A909" s="15"/>
      <c r="B909" s="15"/>
      <c r="C909" s="15"/>
      <c r="D909" s="15"/>
      <c r="E909" s="15"/>
      <c r="F909" s="15"/>
      <c r="G909" s="15"/>
      <c r="H909" s="15"/>
      <c r="I909" s="15"/>
      <c r="J909" s="15"/>
    </row>
    <row r="910" spans="1:10">
      <c r="A910" s="15"/>
      <c r="B910" s="15"/>
      <c r="C910" s="15"/>
      <c r="D910" s="15"/>
      <c r="E910" s="15"/>
      <c r="F910" s="15"/>
      <c r="G910" s="15"/>
      <c r="H910" s="15"/>
      <c r="I910" s="15"/>
      <c r="J910" s="15"/>
    </row>
    <row r="911" spans="1:10">
      <c r="A911" s="15"/>
      <c r="B911" s="15"/>
      <c r="C911" s="15"/>
      <c r="D911" s="15"/>
      <c r="E911" s="15"/>
      <c r="F911" s="15"/>
      <c r="G911" s="15"/>
      <c r="H911" s="15"/>
      <c r="I911" s="15"/>
      <c r="J911" s="15"/>
    </row>
    <row r="912" spans="1:10">
      <c r="A912" s="15"/>
      <c r="B912" s="15"/>
      <c r="C912" s="15"/>
      <c r="D912" s="15"/>
      <c r="E912" s="15"/>
      <c r="F912" s="15"/>
      <c r="G912" s="15"/>
      <c r="H912" s="15"/>
      <c r="I912" s="15"/>
      <c r="J912" s="15"/>
    </row>
    <row r="913" spans="1:10">
      <c r="A913" s="15"/>
      <c r="B913" s="15"/>
      <c r="C913" s="15"/>
      <c r="D913" s="15"/>
      <c r="E913" s="15"/>
      <c r="F913" s="15"/>
      <c r="G913" s="15"/>
      <c r="H913" s="15"/>
      <c r="I913" s="15"/>
      <c r="J913" s="15"/>
    </row>
    <row r="914" spans="1:10">
      <c r="A914" s="15"/>
      <c r="B914" s="15"/>
      <c r="C914" s="15"/>
      <c r="D914" s="15"/>
      <c r="E914" s="15"/>
      <c r="F914" s="15"/>
      <c r="G914" s="15"/>
      <c r="H914" s="15"/>
      <c r="I914" s="15"/>
      <c r="J914" s="15"/>
    </row>
    <row r="915" spans="1:10">
      <c r="A915" s="15"/>
      <c r="B915" s="15"/>
      <c r="C915" s="15"/>
      <c r="D915" s="15"/>
      <c r="E915" s="15"/>
      <c r="F915" s="15"/>
      <c r="G915" s="15"/>
      <c r="H915" s="15"/>
      <c r="I915" s="15"/>
      <c r="J915" s="15"/>
    </row>
    <row r="916" spans="1:10">
      <c r="A916" s="15"/>
      <c r="B916" s="15"/>
      <c r="C916" s="15"/>
      <c r="D916" s="15"/>
      <c r="E916" s="15"/>
      <c r="F916" s="15"/>
      <c r="G916" s="15"/>
      <c r="H916" s="15"/>
      <c r="I916" s="15"/>
      <c r="J916" s="15"/>
    </row>
    <row r="917" spans="1:10">
      <c r="A917" s="15"/>
      <c r="B917" s="15"/>
      <c r="C917" s="15"/>
      <c r="D917" s="15"/>
      <c r="E917" s="15"/>
      <c r="F917" s="15"/>
      <c r="G917" s="15"/>
      <c r="H917" s="15"/>
      <c r="I917" s="15"/>
      <c r="J917" s="15"/>
    </row>
    <row r="918" spans="1:10">
      <c r="A918" s="15"/>
      <c r="B918" s="15"/>
      <c r="C918" s="15"/>
      <c r="D918" s="15"/>
      <c r="E918" s="15"/>
      <c r="F918" s="15"/>
      <c r="G918" s="15"/>
      <c r="H918" s="15"/>
      <c r="I918" s="15"/>
      <c r="J918" s="15"/>
    </row>
    <row r="919" spans="1:10">
      <c r="A919" s="15"/>
      <c r="B919" s="15"/>
      <c r="C919" s="15"/>
      <c r="D919" s="15"/>
      <c r="E919" s="15"/>
      <c r="F919" s="15"/>
      <c r="G919" s="15"/>
      <c r="H919" s="15"/>
      <c r="I919" s="15"/>
      <c r="J919" s="15"/>
    </row>
    <row r="920" spans="1:10">
      <c r="A920" s="15"/>
      <c r="B920" s="15"/>
      <c r="C920" s="15"/>
      <c r="D920" s="15"/>
      <c r="E920" s="15"/>
      <c r="F920" s="15"/>
      <c r="G920" s="15"/>
      <c r="H920" s="15"/>
      <c r="I920" s="15"/>
      <c r="J920" s="15"/>
    </row>
    <row r="921" spans="1:10">
      <c r="A921" s="15"/>
      <c r="B921" s="15"/>
      <c r="C921" s="15"/>
      <c r="D921" s="15"/>
      <c r="E921" s="15"/>
      <c r="F921" s="15"/>
      <c r="G921" s="15"/>
      <c r="H921" s="15"/>
      <c r="I921" s="15"/>
      <c r="J921" s="15"/>
    </row>
    <row r="922" spans="1:10">
      <c r="A922" s="15"/>
      <c r="B922" s="15"/>
      <c r="C922" s="15"/>
      <c r="D922" s="15"/>
      <c r="E922" s="15"/>
      <c r="F922" s="15"/>
      <c r="G922" s="15"/>
      <c r="H922" s="15"/>
      <c r="I922" s="15"/>
      <c r="J922" s="15"/>
    </row>
    <row r="923" spans="1:10">
      <c r="A923" s="15"/>
      <c r="B923" s="15"/>
      <c r="C923" s="15"/>
      <c r="D923" s="15"/>
      <c r="E923" s="15"/>
      <c r="F923" s="15"/>
      <c r="G923" s="15"/>
      <c r="H923" s="15"/>
      <c r="I923" s="15"/>
      <c r="J923" s="15"/>
    </row>
    <row r="924" spans="1:10">
      <c r="A924" s="15"/>
      <c r="B924" s="15"/>
      <c r="C924" s="15"/>
      <c r="D924" s="15"/>
      <c r="E924" s="15"/>
      <c r="F924" s="15"/>
      <c r="G924" s="15"/>
      <c r="H924" s="15"/>
      <c r="I924" s="15"/>
      <c r="J924" s="15"/>
    </row>
    <row r="925" spans="1:10">
      <c r="A925" s="15"/>
      <c r="B925" s="15"/>
      <c r="C925" s="15"/>
      <c r="D925" s="15"/>
      <c r="E925" s="15"/>
      <c r="F925" s="15"/>
      <c r="G925" s="15"/>
      <c r="H925" s="15"/>
      <c r="I925" s="15"/>
      <c r="J925" s="15"/>
    </row>
    <row r="926" spans="1:10">
      <c r="A926" s="15"/>
      <c r="B926" s="15"/>
      <c r="C926" s="15"/>
      <c r="D926" s="15"/>
      <c r="E926" s="15"/>
      <c r="F926" s="15"/>
      <c r="G926" s="15"/>
      <c r="H926" s="15"/>
      <c r="I926" s="15"/>
      <c r="J926" s="15"/>
    </row>
    <row r="927" spans="1:10">
      <c r="A927" s="15"/>
      <c r="B927" s="15"/>
      <c r="C927" s="15"/>
      <c r="D927" s="15"/>
      <c r="E927" s="15"/>
      <c r="F927" s="15"/>
      <c r="G927" s="15"/>
      <c r="H927" s="15"/>
      <c r="I927" s="15"/>
      <c r="J927" s="15"/>
    </row>
    <row r="928" spans="1:10">
      <c r="A928" s="15"/>
      <c r="B928" s="15"/>
      <c r="C928" s="15"/>
      <c r="D928" s="15"/>
      <c r="E928" s="15"/>
      <c r="F928" s="15"/>
      <c r="G928" s="15"/>
      <c r="H928" s="15"/>
      <c r="I928" s="15"/>
      <c r="J928" s="15"/>
    </row>
    <row r="929" spans="1:10">
      <c r="A929" s="15"/>
      <c r="B929" s="15"/>
      <c r="C929" s="15"/>
      <c r="D929" s="15"/>
      <c r="E929" s="15"/>
      <c r="F929" s="15"/>
      <c r="G929" s="15"/>
      <c r="H929" s="15"/>
      <c r="I929" s="15"/>
      <c r="J929" s="15"/>
    </row>
    <row r="930" spans="1:10">
      <c r="A930" s="15"/>
      <c r="B930" s="15"/>
      <c r="C930" s="15"/>
      <c r="D930" s="15"/>
      <c r="E930" s="15"/>
      <c r="F930" s="15"/>
      <c r="G930" s="15"/>
      <c r="H930" s="15"/>
      <c r="I930" s="15"/>
      <c r="J930" s="15"/>
    </row>
    <row r="931" spans="1:10">
      <c r="A931" s="15"/>
      <c r="B931" s="15"/>
      <c r="C931" s="15"/>
      <c r="D931" s="15"/>
      <c r="E931" s="15"/>
      <c r="F931" s="15"/>
      <c r="G931" s="15"/>
      <c r="H931" s="15"/>
      <c r="I931" s="15"/>
      <c r="J931" s="15"/>
    </row>
    <row r="932" spans="1:10">
      <c r="A932" s="15"/>
      <c r="B932" s="15"/>
      <c r="C932" s="15"/>
      <c r="D932" s="15"/>
      <c r="E932" s="15"/>
      <c r="F932" s="15"/>
      <c r="G932" s="15"/>
      <c r="H932" s="15"/>
      <c r="I932" s="15"/>
      <c r="J932" s="15"/>
    </row>
    <row r="933" spans="1:10">
      <c r="A933" s="15"/>
      <c r="B933" s="15"/>
      <c r="C933" s="15"/>
      <c r="D933" s="15"/>
      <c r="E933" s="15"/>
      <c r="F933" s="15"/>
      <c r="G933" s="15"/>
      <c r="H933" s="15"/>
      <c r="I933" s="15"/>
      <c r="J933" s="15"/>
    </row>
    <row r="934" spans="1:10">
      <c r="A934" s="15"/>
      <c r="B934" s="15"/>
      <c r="C934" s="15"/>
      <c r="D934" s="15"/>
      <c r="E934" s="15"/>
      <c r="F934" s="15"/>
      <c r="G934" s="15"/>
      <c r="H934" s="15"/>
      <c r="I934" s="15"/>
      <c r="J934" s="15"/>
    </row>
    <row r="935" spans="1:10">
      <c r="A935" s="15"/>
      <c r="B935" s="15"/>
      <c r="C935" s="15"/>
      <c r="D935" s="15"/>
      <c r="E935" s="15"/>
      <c r="F935" s="15"/>
      <c r="G935" s="15"/>
      <c r="H935" s="15"/>
      <c r="I935" s="15"/>
      <c r="J935" s="15"/>
    </row>
    <row r="936" spans="1:10">
      <c r="A936" s="15"/>
      <c r="B936" s="15"/>
      <c r="C936" s="15"/>
      <c r="D936" s="15"/>
      <c r="E936" s="15"/>
      <c r="F936" s="15"/>
      <c r="G936" s="15"/>
      <c r="H936" s="15"/>
      <c r="I936" s="15"/>
      <c r="J936" s="15"/>
    </row>
    <row r="937" spans="1:10">
      <c r="A937" s="15"/>
      <c r="B937" s="15"/>
      <c r="C937" s="15"/>
      <c r="D937" s="15"/>
      <c r="E937" s="15"/>
      <c r="F937" s="15"/>
      <c r="G937" s="15"/>
      <c r="H937" s="15"/>
      <c r="I937" s="15"/>
      <c r="J937" s="15"/>
    </row>
    <row r="938" spans="1:10">
      <c r="A938" s="15"/>
      <c r="B938" s="15"/>
      <c r="C938" s="15"/>
      <c r="D938" s="15"/>
      <c r="E938" s="15"/>
      <c r="F938" s="15"/>
      <c r="G938" s="15"/>
      <c r="H938" s="15"/>
      <c r="I938" s="15"/>
      <c r="J938" s="15"/>
    </row>
    <row r="939" spans="1:10">
      <c r="A939" s="15"/>
      <c r="B939" s="15"/>
      <c r="C939" s="15"/>
      <c r="D939" s="15"/>
      <c r="E939" s="15"/>
      <c r="F939" s="15"/>
      <c r="G939" s="15"/>
      <c r="H939" s="15"/>
      <c r="I939" s="15"/>
      <c r="J939" s="15"/>
    </row>
    <row r="940" spans="1:10">
      <c r="A940" s="15"/>
      <c r="B940" s="15"/>
      <c r="C940" s="15"/>
      <c r="D940" s="15"/>
      <c r="E940" s="15"/>
      <c r="F940" s="15"/>
      <c r="G940" s="15"/>
      <c r="H940" s="15"/>
      <c r="I940" s="15"/>
      <c r="J940" s="15"/>
    </row>
    <row r="941" spans="1:10">
      <c r="A941" s="15"/>
      <c r="B941" s="15"/>
      <c r="C941" s="15"/>
      <c r="D941" s="15"/>
      <c r="E941" s="15"/>
      <c r="F941" s="15"/>
      <c r="G941" s="15"/>
      <c r="H941" s="15"/>
      <c r="I941" s="15"/>
      <c r="J941" s="15"/>
    </row>
    <row r="942" spans="1:10">
      <c r="A942" s="15"/>
      <c r="B942" s="15"/>
      <c r="C942" s="15"/>
      <c r="D942" s="15"/>
      <c r="E942" s="15"/>
      <c r="F942" s="15"/>
      <c r="G942" s="15"/>
      <c r="H942" s="15"/>
      <c r="I942" s="15"/>
      <c r="J942" s="15"/>
    </row>
    <row r="943" spans="1:10">
      <c r="A943" s="15"/>
      <c r="B943" s="15"/>
      <c r="C943" s="15"/>
      <c r="D943" s="15"/>
      <c r="E943" s="15"/>
      <c r="F943" s="15"/>
      <c r="G943" s="15"/>
      <c r="H943" s="15"/>
      <c r="I943" s="15"/>
      <c r="J943" s="15"/>
    </row>
    <row r="944" spans="1:10">
      <c r="A944" s="15"/>
      <c r="B944" s="15"/>
      <c r="C944" s="15"/>
      <c r="D944" s="15"/>
      <c r="E944" s="15"/>
      <c r="F944" s="15"/>
      <c r="G944" s="15"/>
      <c r="H944" s="15"/>
      <c r="I944" s="15"/>
      <c r="J944" s="15"/>
    </row>
    <row r="945" spans="1:10">
      <c r="A945" s="15"/>
      <c r="B945" s="15"/>
      <c r="C945" s="15"/>
      <c r="D945" s="15"/>
      <c r="E945" s="15"/>
      <c r="F945" s="15"/>
      <c r="G945" s="15"/>
      <c r="H945" s="15"/>
      <c r="I945" s="15"/>
      <c r="J945" s="15"/>
    </row>
  </sheetData>
  <sheetProtection password="D373" sheet="1" objects="1" scenarios="1"/>
  <pageMargins left="0.7" right="0.7" top="0.75" bottom="0.75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:I59"/>
  <sheetViews>
    <sheetView topLeftCell="A4" workbookViewId="0">
      <selection activeCell="K40" sqref="K40"/>
    </sheetView>
  </sheetViews>
  <sheetFormatPr defaultColWidth="9" defaultRowHeight="13.8"/>
  <cols>
    <col min="1" max="1" width="11.9074074074074" style="1" customWidth="1"/>
    <col min="2" max="2" width="16.3611111111111" style="1" customWidth="1"/>
    <col min="3" max="3" width="16.4537037037037" style="1" customWidth="1"/>
    <col min="4" max="4" width="14.9074074074074" style="1" customWidth="1"/>
    <col min="5" max="5" width="16.3611111111111" style="1" customWidth="1"/>
    <col min="6" max="7" width="11.4537037037037" style="1" customWidth="1"/>
    <col min="8" max="256" width="9" style="1"/>
    <col min="257" max="257" width="9" style="1" customWidth="1"/>
    <col min="258" max="258" width="17.0925925925926" style="1" customWidth="1"/>
    <col min="259" max="259" width="20.3611111111111" style="1" customWidth="1"/>
    <col min="260" max="260" width="18.0925925925926" style="1" customWidth="1"/>
    <col min="261" max="261" width="21.3611111111111" style="1" customWidth="1"/>
    <col min="262" max="512" width="9" style="1"/>
    <col min="513" max="513" width="9" style="1" customWidth="1"/>
    <col min="514" max="514" width="17.0925925925926" style="1" customWidth="1"/>
    <col min="515" max="515" width="20.3611111111111" style="1" customWidth="1"/>
    <col min="516" max="516" width="18.0925925925926" style="1" customWidth="1"/>
    <col min="517" max="517" width="21.3611111111111" style="1" customWidth="1"/>
    <col min="518" max="768" width="9" style="1"/>
    <col min="769" max="769" width="9" style="1" customWidth="1"/>
    <col min="770" max="770" width="17.0925925925926" style="1" customWidth="1"/>
    <col min="771" max="771" width="20.3611111111111" style="1" customWidth="1"/>
    <col min="772" max="772" width="18.0925925925926" style="1" customWidth="1"/>
    <col min="773" max="773" width="21.3611111111111" style="1" customWidth="1"/>
    <col min="774" max="1024" width="9" style="1"/>
    <col min="1025" max="1025" width="9" style="1" customWidth="1"/>
    <col min="1026" max="1026" width="17.0925925925926" style="1" customWidth="1"/>
    <col min="1027" max="1027" width="20.3611111111111" style="1" customWidth="1"/>
    <col min="1028" max="1028" width="18.0925925925926" style="1" customWidth="1"/>
    <col min="1029" max="1029" width="21.3611111111111" style="1" customWidth="1"/>
    <col min="1030" max="1280" width="9" style="1"/>
    <col min="1281" max="1281" width="9" style="1" customWidth="1"/>
    <col min="1282" max="1282" width="17.0925925925926" style="1" customWidth="1"/>
    <col min="1283" max="1283" width="20.3611111111111" style="1" customWidth="1"/>
    <col min="1284" max="1284" width="18.0925925925926" style="1" customWidth="1"/>
    <col min="1285" max="1285" width="21.3611111111111" style="1" customWidth="1"/>
    <col min="1286" max="1536" width="9" style="1"/>
    <col min="1537" max="1537" width="9" style="1" customWidth="1"/>
    <col min="1538" max="1538" width="17.0925925925926" style="1" customWidth="1"/>
    <col min="1539" max="1539" width="20.3611111111111" style="1" customWidth="1"/>
    <col min="1540" max="1540" width="18.0925925925926" style="1" customWidth="1"/>
    <col min="1541" max="1541" width="21.3611111111111" style="1" customWidth="1"/>
    <col min="1542" max="1792" width="9" style="1"/>
    <col min="1793" max="1793" width="9" style="1" customWidth="1"/>
    <col min="1794" max="1794" width="17.0925925925926" style="1" customWidth="1"/>
    <col min="1795" max="1795" width="20.3611111111111" style="1" customWidth="1"/>
    <col min="1796" max="1796" width="18.0925925925926" style="1" customWidth="1"/>
    <col min="1797" max="1797" width="21.3611111111111" style="1" customWidth="1"/>
    <col min="1798" max="2048" width="9" style="1"/>
    <col min="2049" max="2049" width="9" style="1" customWidth="1"/>
    <col min="2050" max="2050" width="17.0925925925926" style="1" customWidth="1"/>
    <col min="2051" max="2051" width="20.3611111111111" style="1" customWidth="1"/>
    <col min="2052" max="2052" width="18.0925925925926" style="1" customWidth="1"/>
    <col min="2053" max="2053" width="21.3611111111111" style="1" customWidth="1"/>
    <col min="2054" max="2304" width="9" style="1"/>
    <col min="2305" max="2305" width="9" style="1" customWidth="1"/>
    <col min="2306" max="2306" width="17.0925925925926" style="1" customWidth="1"/>
    <col min="2307" max="2307" width="20.3611111111111" style="1" customWidth="1"/>
    <col min="2308" max="2308" width="18.0925925925926" style="1" customWidth="1"/>
    <col min="2309" max="2309" width="21.3611111111111" style="1" customWidth="1"/>
    <col min="2310" max="2560" width="9" style="1"/>
    <col min="2561" max="2561" width="9" style="1" customWidth="1"/>
    <col min="2562" max="2562" width="17.0925925925926" style="1" customWidth="1"/>
    <col min="2563" max="2563" width="20.3611111111111" style="1" customWidth="1"/>
    <col min="2564" max="2564" width="18.0925925925926" style="1" customWidth="1"/>
    <col min="2565" max="2565" width="21.3611111111111" style="1" customWidth="1"/>
    <col min="2566" max="2816" width="9" style="1"/>
    <col min="2817" max="2817" width="9" style="1" customWidth="1"/>
    <col min="2818" max="2818" width="17.0925925925926" style="1" customWidth="1"/>
    <col min="2819" max="2819" width="20.3611111111111" style="1" customWidth="1"/>
    <col min="2820" max="2820" width="18.0925925925926" style="1" customWidth="1"/>
    <col min="2821" max="2821" width="21.3611111111111" style="1" customWidth="1"/>
    <col min="2822" max="3072" width="9" style="1"/>
    <col min="3073" max="3073" width="9" style="1" customWidth="1"/>
    <col min="3074" max="3074" width="17.0925925925926" style="1" customWidth="1"/>
    <col min="3075" max="3075" width="20.3611111111111" style="1" customWidth="1"/>
    <col min="3076" max="3076" width="18.0925925925926" style="1" customWidth="1"/>
    <col min="3077" max="3077" width="21.3611111111111" style="1" customWidth="1"/>
    <col min="3078" max="3328" width="9" style="1"/>
    <col min="3329" max="3329" width="9" style="1" customWidth="1"/>
    <col min="3330" max="3330" width="17.0925925925926" style="1" customWidth="1"/>
    <col min="3331" max="3331" width="20.3611111111111" style="1" customWidth="1"/>
    <col min="3332" max="3332" width="18.0925925925926" style="1" customWidth="1"/>
    <col min="3333" max="3333" width="21.3611111111111" style="1" customWidth="1"/>
    <col min="3334" max="3584" width="9" style="1"/>
    <col min="3585" max="3585" width="9" style="1" customWidth="1"/>
    <col min="3586" max="3586" width="17.0925925925926" style="1" customWidth="1"/>
    <col min="3587" max="3587" width="20.3611111111111" style="1" customWidth="1"/>
    <col min="3588" max="3588" width="18.0925925925926" style="1" customWidth="1"/>
    <col min="3589" max="3589" width="21.3611111111111" style="1" customWidth="1"/>
    <col min="3590" max="3840" width="9" style="1"/>
    <col min="3841" max="3841" width="9" style="1" customWidth="1"/>
    <col min="3842" max="3842" width="17.0925925925926" style="1" customWidth="1"/>
    <col min="3843" max="3843" width="20.3611111111111" style="1" customWidth="1"/>
    <col min="3844" max="3844" width="18.0925925925926" style="1" customWidth="1"/>
    <col min="3845" max="3845" width="21.3611111111111" style="1" customWidth="1"/>
    <col min="3846" max="4096" width="9" style="1"/>
    <col min="4097" max="4097" width="9" style="1" customWidth="1"/>
    <col min="4098" max="4098" width="17.0925925925926" style="1" customWidth="1"/>
    <col min="4099" max="4099" width="20.3611111111111" style="1" customWidth="1"/>
    <col min="4100" max="4100" width="18.0925925925926" style="1" customWidth="1"/>
    <col min="4101" max="4101" width="21.3611111111111" style="1" customWidth="1"/>
    <col min="4102" max="4352" width="9" style="1"/>
    <col min="4353" max="4353" width="9" style="1" customWidth="1"/>
    <col min="4354" max="4354" width="17.0925925925926" style="1" customWidth="1"/>
    <col min="4355" max="4355" width="20.3611111111111" style="1" customWidth="1"/>
    <col min="4356" max="4356" width="18.0925925925926" style="1" customWidth="1"/>
    <col min="4357" max="4357" width="21.3611111111111" style="1" customWidth="1"/>
    <col min="4358" max="4608" width="9" style="1"/>
    <col min="4609" max="4609" width="9" style="1" customWidth="1"/>
    <col min="4610" max="4610" width="17.0925925925926" style="1" customWidth="1"/>
    <col min="4611" max="4611" width="20.3611111111111" style="1" customWidth="1"/>
    <col min="4612" max="4612" width="18.0925925925926" style="1" customWidth="1"/>
    <col min="4613" max="4613" width="21.3611111111111" style="1" customWidth="1"/>
    <col min="4614" max="4864" width="9" style="1"/>
    <col min="4865" max="4865" width="9" style="1" customWidth="1"/>
    <col min="4866" max="4866" width="17.0925925925926" style="1" customWidth="1"/>
    <col min="4867" max="4867" width="20.3611111111111" style="1" customWidth="1"/>
    <col min="4868" max="4868" width="18.0925925925926" style="1" customWidth="1"/>
    <col min="4869" max="4869" width="21.3611111111111" style="1" customWidth="1"/>
    <col min="4870" max="5120" width="9" style="1"/>
    <col min="5121" max="5121" width="9" style="1" customWidth="1"/>
    <col min="5122" max="5122" width="17.0925925925926" style="1" customWidth="1"/>
    <col min="5123" max="5123" width="20.3611111111111" style="1" customWidth="1"/>
    <col min="5124" max="5124" width="18.0925925925926" style="1" customWidth="1"/>
    <col min="5125" max="5125" width="21.3611111111111" style="1" customWidth="1"/>
    <col min="5126" max="5376" width="9" style="1"/>
    <col min="5377" max="5377" width="9" style="1" customWidth="1"/>
    <col min="5378" max="5378" width="17.0925925925926" style="1" customWidth="1"/>
    <col min="5379" max="5379" width="20.3611111111111" style="1" customWidth="1"/>
    <col min="5380" max="5380" width="18.0925925925926" style="1" customWidth="1"/>
    <col min="5381" max="5381" width="21.3611111111111" style="1" customWidth="1"/>
    <col min="5382" max="5632" width="9" style="1"/>
    <col min="5633" max="5633" width="9" style="1" customWidth="1"/>
    <col min="5634" max="5634" width="17.0925925925926" style="1" customWidth="1"/>
    <col min="5635" max="5635" width="20.3611111111111" style="1" customWidth="1"/>
    <col min="5636" max="5636" width="18.0925925925926" style="1" customWidth="1"/>
    <col min="5637" max="5637" width="21.3611111111111" style="1" customWidth="1"/>
    <col min="5638" max="5888" width="9" style="1"/>
    <col min="5889" max="5889" width="9" style="1" customWidth="1"/>
    <col min="5890" max="5890" width="17.0925925925926" style="1" customWidth="1"/>
    <col min="5891" max="5891" width="20.3611111111111" style="1" customWidth="1"/>
    <col min="5892" max="5892" width="18.0925925925926" style="1" customWidth="1"/>
    <col min="5893" max="5893" width="21.3611111111111" style="1" customWidth="1"/>
    <col min="5894" max="6144" width="9" style="1"/>
    <col min="6145" max="6145" width="9" style="1" customWidth="1"/>
    <col min="6146" max="6146" width="17.0925925925926" style="1" customWidth="1"/>
    <col min="6147" max="6147" width="20.3611111111111" style="1" customWidth="1"/>
    <col min="6148" max="6148" width="18.0925925925926" style="1" customWidth="1"/>
    <col min="6149" max="6149" width="21.3611111111111" style="1" customWidth="1"/>
    <col min="6150" max="6400" width="9" style="1"/>
    <col min="6401" max="6401" width="9" style="1" customWidth="1"/>
    <col min="6402" max="6402" width="17.0925925925926" style="1" customWidth="1"/>
    <col min="6403" max="6403" width="20.3611111111111" style="1" customWidth="1"/>
    <col min="6404" max="6404" width="18.0925925925926" style="1" customWidth="1"/>
    <col min="6405" max="6405" width="21.3611111111111" style="1" customWidth="1"/>
    <col min="6406" max="6656" width="9" style="1"/>
    <col min="6657" max="6657" width="9" style="1" customWidth="1"/>
    <col min="6658" max="6658" width="17.0925925925926" style="1" customWidth="1"/>
    <col min="6659" max="6659" width="20.3611111111111" style="1" customWidth="1"/>
    <col min="6660" max="6660" width="18.0925925925926" style="1" customWidth="1"/>
    <col min="6661" max="6661" width="21.3611111111111" style="1" customWidth="1"/>
    <col min="6662" max="6912" width="9" style="1"/>
    <col min="6913" max="6913" width="9" style="1" customWidth="1"/>
    <col min="6914" max="6914" width="17.0925925925926" style="1" customWidth="1"/>
    <col min="6915" max="6915" width="20.3611111111111" style="1" customWidth="1"/>
    <col min="6916" max="6916" width="18.0925925925926" style="1" customWidth="1"/>
    <col min="6917" max="6917" width="21.3611111111111" style="1" customWidth="1"/>
    <col min="6918" max="7168" width="9" style="1"/>
    <col min="7169" max="7169" width="9" style="1" customWidth="1"/>
    <col min="7170" max="7170" width="17.0925925925926" style="1" customWidth="1"/>
    <col min="7171" max="7171" width="20.3611111111111" style="1" customWidth="1"/>
    <col min="7172" max="7172" width="18.0925925925926" style="1" customWidth="1"/>
    <col min="7173" max="7173" width="21.3611111111111" style="1" customWidth="1"/>
    <col min="7174" max="7424" width="9" style="1"/>
    <col min="7425" max="7425" width="9" style="1" customWidth="1"/>
    <col min="7426" max="7426" width="17.0925925925926" style="1" customWidth="1"/>
    <col min="7427" max="7427" width="20.3611111111111" style="1" customWidth="1"/>
    <col min="7428" max="7428" width="18.0925925925926" style="1" customWidth="1"/>
    <col min="7429" max="7429" width="21.3611111111111" style="1" customWidth="1"/>
    <col min="7430" max="7680" width="9" style="1"/>
    <col min="7681" max="7681" width="9" style="1" customWidth="1"/>
    <col min="7682" max="7682" width="17.0925925925926" style="1" customWidth="1"/>
    <col min="7683" max="7683" width="20.3611111111111" style="1" customWidth="1"/>
    <col min="7684" max="7684" width="18.0925925925926" style="1" customWidth="1"/>
    <col min="7685" max="7685" width="21.3611111111111" style="1" customWidth="1"/>
    <col min="7686" max="7936" width="9" style="1"/>
    <col min="7937" max="7937" width="9" style="1" customWidth="1"/>
    <col min="7938" max="7938" width="17.0925925925926" style="1" customWidth="1"/>
    <col min="7939" max="7939" width="20.3611111111111" style="1" customWidth="1"/>
    <col min="7940" max="7940" width="18.0925925925926" style="1" customWidth="1"/>
    <col min="7941" max="7941" width="21.3611111111111" style="1" customWidth="1"/>
    <col min="7942" max="8192" width="9" style="1"/>
    <col min="8193" max="8193" width="9" style="1" customWidth="1"/>
    <col min="8194" max="8194" width="17.0925925925926" style="1" customWidth="1"/>
    <col min="8195" max="8195" width="20.3611111111111" style="1" customWidth="1"/>
    <col min="8196" max="8196" width="18.0925925925926" style="1" customWidth="1"/>
    <col min="8197" max="8197" width="21.3611111111111" style="1" customWidth="1"/>
    <col min="8198" max="8448" width="9" style="1"/>
    <col min="8449" max="8449" width="9" style="1" customWidth="1"/>
    <col min="8450" max="8450" width="17.0925925925926" style="1" customWidth="1"/>
    <col min="8451" max="8451" width="20.3611111111111" style="1" customWidth="1"/>
    <col min="8452" max="8452" width="18.0925925925926" style="1" customWidth="1"/>
    <col min="8453" max="8453" width="21.3611111111111" style="1" customWidth="1"/>
    <col min="8454" max="8704" width="9" style="1"/>
    <col min="8705" max="8705" width="9" style="1" customWidth="1"/>
    <col min="8706" max="8706" width="17.0925925925926" style="1" customWidth="1"/>
    <col min="8707" max="8707" width="20.3611111111111" style="1" customWidth="1"/>
    <col min="8708" max="8708" width="18.0925925925926" style="1" customWidth="1"/>
    <col min="8709" max="8709" width="21.3611111111111" style="1" customWidth="1"/>
    <col min="8710" max="8960" width="9" style="1"/>
    <col min="8961" max="8961" width="9" style="1" customWidth="1"/>
    <col min="8962" max="8962" width="17.0925925925926" style="1" customWidth="1"/>
    <col min="8963" max="8963" width="20.3611111111111" style="1" customWidth="1"/>
    <col min="8964" max="8964" width="18.0925925925926" style="1" customWidth="1"/>
    <col min="8965" max="8965" width="21.3611111111111" style="1" customWidth="1"/>
    <col min="8966" max="9216" width="9" style="1"/>
    <col min="9217" max="9217" width="9" style="1" customWidth="1"/>
    <col min="9218" max="9218" width="17.0925925925926" style="1" customWidth="1"/>
    <col min="9219" max="9219" width="20.3611111111111" style="1" customWidth="1"/>
    <col min="9220" max="9220" width="18.0925925925926" style="1" customWidth="1"/>
    <col min="9221" max="9221" width="21.3611111111111" style="1" customWidth="1"/>
    <col min="9222" max="9472" width="9" style="1"/>
    <col min="9473" max="9473" width="9" style="1" customWidth="1"/>
    <col min="9474" max="9474" width="17.0925925925926" style="1" customWidth="1"/>
    <col min="9475" max="9475" width="20.3611111111111" style="1" customWidth="1"/>
    <col min="9476" max="9476" width="18.0925925925926" style="1" customWidth="1"/>
    <col min="9477" max="9477" width="21.3611111111111" style="1" customWidth="1"/>
    <col min="9478" max="9728" width="9" style="1"/>
    <col min="9729" max="9729" width="9" style="1" customWidth="1"/>
    <col min="9730" max="9730" width="17.0925925925926" style="1" customWidth="1"/>
    <col min="9731" max="9731" width="20.3611111111111" style="1" customWidth="1"/>
    <col min="9732" max="9732" width="18.0925925925926" style="1" customWidth="1"/>
    <col min="9733" max="9733" width="21.3611111111111" style="1" customWidth="1"/>
    <col min="9734" max="9984" width="9" style="1"/>
    <col min="9985" max="9985" width="9" style="1" customWidth="1"/>
    <col min="9986" max="9986" width="17.0925925925926" style="1" customWidth="1"/>
    <col min="9987" max="9987" width="20.3611111111111" style="1" customWidth="1"/>
    <col min="9988" max="9988" width="18.0925925925926" style="1" customWidth="1"/>
    <col min="9989" max="9989" width="21.3611111111111" style="1" customWidth="1"/>
    <col min="9990" max="10240" width="9" style="1"/>
    <col min="10241" max="10241" width="9" style="1" customWidth="1"/>
    <col min="10242" max="10242" width="17.0925925925926" style="1" customWidth="1"/>
    <col min="10243" max="10243" width="20.3611111111111" style="1" customWidth="1"/>
    <col min="10244" max="10244" width="18.0925925925926" style="1" customWidth="1"/>
    <col min="10245" max="10245" width="21.3611111111111" style="1" customWidth="1"/>
    <col min="10246" max="10496" width="9" style="1"/>
    <col min="10497" max="10497" width="9" style="1" customWidth="1"/>
    <col min="10498" max="10498" width="17.0925925925926" style="1" customWidth="1"/>
    <col min="10499" max="10499" width="20.3611111111111" style="1" customWidth="1"/>
    <col min="10500" max="10500" width="18.0925925925926" style="1" customWidth="1"/>
    <col min="10501" max="10501" width="21.3611111111111" style="1" customWidth="1"/>
    <col min="10502" max="10752" width="9" style="1"/>
    <col min="10753" max="10753" width="9" style="1" customWidth="1"/>
    <col min="10754" max="10754" width="17.0925925925926" style="1" customWidth="1"/>
    <col min="10755" max="10755" width="20.3611111111111" style="1" customWidth="1"/>
    <col min="10756" max="10756" width="18.0925925925926" style="1" customWidth="1"/>
    <col min="10757" max="10757" width="21.3611111111111" style="1" customWidth="1"/>
    <col min="10758" max="11008" width="9" style="1"/>
    <col min="11009" max="11009" width="9" style="1" customWidth="1"/>
    <col min="11010" max="11010" width="17.0925925925926" style="1" customWidth="1"/>
    <col min="11011" max="11011" width="20.3611111111111" style="1" customWidth="1"/>
    <col min="11012" max="11012" width="18.0925925925926" style="1" customWidth="1"/>
    <col min="11013" max="11013" width="21.3611111111111" style="1" customWidth="1"/>
    <col min="11014" max="11264" width="9" style="1"/>
    <col min="11265" max="11265" width="9" style="1" customWidth="1"/>
    <col min="11266" max="11266" width="17.0925925925926" style="1" customWidth="1"/>
    <col min="11267" max="11267" width="20.3611111111111" style="1" customWidth="1"/>
    <col min="11268" max="11268" width="18.0925925925926" style="1" customWidth="1"/>
    <col min="11269" max="11269" width="21.3611111111111" style="1" customWidth="1"/>
    <col min="11270" max="11520" width="9" style="1"/>
    <col min="11521" max="11521" width="9" style="1" customWidth="1"/>
    <col min="11522" max="11522" width="17.0925925925926" style="1" customWidth="1"/>
    <col min="11523" max="11523" width="20.3611111111111" style="1" customWidth="1"/>
    <col min="11524" max="11524" width="18.0925925925926" style="1" customWidth="1"/>
    <col min="11525" max="11525" width="21.3611111111111" style="1" customWidth="1"/>
    <col min="11526" max="11776" width="9" style="1"/>
    <col min="11777" max="11777" width="9" style="1" customWidth="1"/>
    <col min="11778" max="11778" width="17.0925925925926" style="1" customWidth="1"/>
    <col min="11779" max="11779" width="20.3611111111111" style="1" customWidth="1"/>
    <col min="11780" max="11780" width="18.0925925925926" style="1" customWidth="1"/>
    <col min="11781" max="11781" width="21.3611111111111" style="1" customWidth="1"/>
    <col min="11782" max="12032" width="9" style="1"/>
    <col min="12033" max="12033" width="9" style="1" customWidth="1"/>
    <col min="12034" max="12034" width="17.0925925925926" style="1" customWidth="1"/>
    <col min="12035" max="12035" width="20.3611111111111" style="1" customWidth="1"/>
    <col min="12036" max="12036" width="18.0925925925926" style="1" customWidth="1"/>
    <col min="12037" max="12037" width="21.3611111111111" style="1" customWidth="1"/>
    <col min="12038" max="12288" width="9" style="1"/>
    <col min="12289" max="12289" width="9" style="1" customWidth="1"/>
    <col min="12290" max="12290" width="17.0925925925926" style="1" customWidth="1"/>
    <col min="12291" max="12291" width="20.3611111111111" style="1" customWidth="1"/>
    <col min="12292" max="12292" width="18.0925925925926" style="1" customWidth="1"/>
    <col min="12293" max="12293" width="21.3611111111111" style="1" customWidth="1"/>
    <col min="12294" max="12544" width="9" style="1"/>
    <col min="12545" max="12545" width="9" style="1" customWidth="1"/>
    <col min="12546" max="12546" width="17.0925925925926" style="1" customWidth="1"/>
    <col min="12547" max="12547" width="20.3611111111111" style="1" customWidth="1"/>
    <col min="12548" max="12548" width="18.0925925925926" style="1" customWidth="1"/>
    <col min="12549" max="12549" width="21.3611111111111" style="1" customWidth="1"/>
    <col min="12550" max="12800" width="9" style="1"/>
    <col min="12801" max="12801" width="9" style="1" customWidth="1"/>
    <col min="12802" max="12802" width="17.0925925925926" style="1" customWidth="1"/>
    <col min="12803" max="12803" width="20.3611111111111" style="1" customWidth="1"/>
    <col min="12804" max="12804" width="18.0925925925926" style="1" customWidth="1"/>
    <col min="12805" max="12805" width="21.3611111111111" style="1" customWidth="1"/>
    <col min="12806" max="13056" width="9" style="1"/>
    <col min="13057" max="13057" width="9" style="1" customWidth="1"/>
    <col min="13058" max="13058" width="17.0925925925926" style="1" customWidth="1"/>
    <col min="13059" max="13059" width="20.3611111111111" style="1" customWidth="1"/>
    <col min="13060" max="13060" width="18.0925925925926" style="1" customWidth="1"/>
    <col min="13061" max="13061" width="21.3611111111111" style="1" customWidth="1"/>
    <col min="13062" max="13312" width="9" style="1"/>
    <col min="13313" max="13313" width="9" style="1" customWidth="1"/>
    <col min="13314" max="13314" width="17.0925925925926" style="1" customWidth="1"/>
    <col min="13315" max="13315" width="20.3611111111111" style="1" customWidth="1"/>
    <col min="13316" max="13316" width="18.0925925925926" style="1" customWidth="1"/>
    <col min="13317" max="13317" width="21.3611111111111" style="1" customWidth="1"/>
    <col min="13318" max="13568" width="9" style="1"/>
    <col min="13569" max="13569" width="9" style="1" customWidth="1"/>
    <col min="13570" max="13570" width="17.0925925925926" style="1" customWidth="1"/>
    <col min="13571" max="13571" width="20.3611111111111" style="1" customWidth="1"/>
    <col min="13572" max="13572" width="18.0925925925926" style="1" customWidth="1"/>
    <col min="13573" max="13573" width="21.3611111111111" style="1" customWidth="1"/>
    <col min="13574" max="13824" width="9" style="1"/>
    <col min="13825" max="13825" width="9" style="1" customWidth="1"/>
    <col min="13826" max="13826" width="17.0925925925926" style="1" customWidth="1"/>
    <col min="13827" max="13827" width="20.3611111111111" style="1" customWidth="1"/>
    <col min="13828" max="13828" width="18.0925925925926" style="1" customWidth="1"/>
    <col min="13829" max="13829" width="21.3611111111111" style="1" customWidth="1"/>
    <col min="13830" max="14080" width="9" style="1"/>
    <col min="14081" max="14081" width="9" style="1" customWidth="1"/>
    <col min="14082" max="14082" width="17.0925925925926" style="1" customWidth="1"/>
    <col min="14083" max="14083" width="20.3611111111111" style="1" customWidth="1"/>
    <col min="14084" max="14084" width="18.0925925925926" style="1" customWidth="1"/>
    <col min="14085" max="14085" width="21.3611111111111" style="1" customWidth="1"/>
    <col min="14086" max="14336" width="9" style="1"/>
    <col min="14337" max="14337" width="9" style="1" customWidth="1"/>
    <col min="14338" max="14338" width="17.0925925925926" style="1" customWidth="1"/>
    <col min="14339" max="14339" width="20.3611111111111" style="1" customWidth="1"/>
    <col min="14340" max="14340" width="18.0925925925926" style="1" customWidth="1"/>
    <col min="14341" max="14341" width="21.3611111111111" style="1" customWidth="1"/>
    <col min="14342" max="14592" width="9" style="1"/>
    <col min="14593" max="14593" width="9" style="1" customWidth="1"/>
    <col min="14594" max="14594" width="17.0925925925926" style="1" customWidth="1"/>
    <col min="14595" max="14595" width="20.3611111111111" style="1" customWidth="1"/>
    <col min="14596" max="14596" width="18.0925925925926" style="1" customWidth="1"/>
    <col min="14597" max="14597" width="21.3611111111111" style="1" customWidth="1"/>
    <col min="14598" max="14848" width="9" style="1"/>
    <col min="14849" max="14849" width="9" style="1" customWidth="1"/>
    <col min="14850" max="14850" width="17.0925925925926" style="1" customWidth="1"/>
    <col min="14851" max="14851" width="20.3611111111111" style="1" customWidth="1"/>
    <col min="14852" max="14852" width="18.0925925925926" style="1" customWidth="1"/>
    <col min="14853" max="14853" width="21.3611111111111" style="1" customWidth="1"/>
    <col min="14854" max="15104" width="9" style="1"/>
    <col min="15105" max="15105" width="9" style="1" customWidth="1"/>
    <col min="15106" max="15106" width="17.0925925925926" style="1" customWidth="1"/>
    <col min="15107" max="15107" width="20.3611111111111" style="1" customWidth="1"/>
    <col min="15108" max="15108" width="18.0925925925926" style="1" customWidth="1"/>
    <col min="15109" max="15109" width="21.3611111111111" style="1" customWidth="1"/>
    <col min="15110" max="15360" width="9" style="1"/>
    <col min="15361" max="15361" width="9" style="1" customWidth="1"/>
    <col min="15362" max="15362" width="17.0925925925926" style="1" customWidth="1"/>
    <col min="15363" max="15363" width="20.3611111111111" style="1" customWidth="1"/>
    <col min="15364" max="15364" width="18.0925925925926" style="1" customWidth="1"/>
    <col min="15365" max="15365" width="21.3611111111111" style="1" customWidth="1"/>
    <col min="15366" max="15616" width="9" style="1"/>
    <col min="15617" max="15617" width="9" style="1" customWidth="1"/>
    <col min="15618" max="15618" width="17.0925925925926" style="1" customWidth="1"/>
    <col min="15619" max="15619" width="20.3611111111111" style="1" customWidth="1"/>
    <col min="15620" max="15620" width="18.0925925925926" style="1" customWidth="1"/>
    <col min="15621" max="15621" width="21.3611111111111" style="1" customWidth="1"/>
    <col min="15622" max="15872" width="9" style="1"/>
    <col min="15873" max="15873" width="9" style="1" customWidth="1"/>
    <col min="15874" max="15874" width="17.0925925925926" style="1" customWidth="1"/>
    <col min="15875" max="15875" width="20.3611111111111" style="1" customWidth="1"/>
    <col min="15876" max="15876" width="18.0925925925926" style="1" customWidth="1"/>
    <col min="15877" max="15877" width="21.3611111111111" style="1" customWidth="1"/>
    <col min="15878" max="16128" width="9" style="1"/>
    <col min="16129" max="16129" width="9" style="1" customWidth="1"/>
    <col min="16130" max="16130" width="17.0925925925926" style="1" customWidth="1"/>
    <col min="16131" max="16131" width="20.3611111111111" style="1" customWidth="1"/>
    <col min="16132" max="16132" width="18.0925925925926" style="1" customWidth="1"/>
    <col min="16133" max="16133" width="21.3611111111111" style="1" customWidth="1"/>
    <col min="16134" max="16384" width="9" style="1"/>
  </cols>
  <sheetData>
    <row r="1" ht="14.4" spans="1:7">
      <c r="A1" s="2" t="s">
        <v>309</v>
      </c>
      <c r="B1" s="2"/>
      <c r="C1" s="2"/>
      <c r="D1" s="2"/>
      <c r="E1" s="2"/>
      <c r="F1" s="2"/>
      <c r="G1" s="2"/>
    </row>
    <row r="2" ht="14.4" spans="1:7">
      <c r="A2" s="2" t="s">
        <v>310</v>
      </c>
      <c r="B2" s="2" t="s">
        <v>311</v>
      </c>
      <c r="C2" s="2" t="s">
        <v>312</v>
      </c>
      <c r="D2" s="2" t="s">
        <v>313</v>
      </c>
      <c r="E2" s="2" t="s">
        <v>314</v>
      </c>
      <c r="F2" s="2" t="s">
        <v>315</v>
      </c>
      <c r="G2" s="2" t="s">
        <v>316</v>
      </c>
    </row>
    <row r="3" ht="14.4" spans="1:7">
      <c r="A3" s="2" t="s">
        <v>317</v>
      </c>
      <c r="B3" s="2" t="s">
        <v>317</v>
      </c>
      <c r="C3" s="2" t="s">
        <v>317</v>
      </c>
      <c r="D3" s="2" t="s">
        <v>318</v>
      </c>
      <c r="E3" s="2" t="s">
        <v>319</v>
      </c>
      <c r="F3" s="2" t="s">
        <v>320</v>
      </c>
      <c r="G3" s="2" t="s">
        <v>319</v>
      </c>
    </row>
    <row r="4" spans="1:9">
      <c r="A4" s="3">
        <v>0.02</v>
      </c>
      <c r="B4" s="4">
        <v>0.02</v>
      </c>
      <c r="C4" s="5"/>
      <c r="D4" s="5"/>
      <c r="E4" s="6">
        <v>0.02</v>
      </c>
      <c r="F4" s="2">
        <v>52</v>
      </c>
      <c r="G4" s="4">
        <v>0.02</v>
      </c>
      <c r="I4" s="3">
        <f>IF(Buck!$M$27=1," ",A4)</f>
        <v>0.02</v>
      </c>
    </row>
    <row r="5" spans="1:9">
      <c r="A5" s="3">
        <v>0.022</v>
      </c>
      <c r="B5" s="4">
        <v>0.022</v>
      </c>
      <c r="C5" s="5"/>
      <c r="D5" s="5"/>
      <c r="E5" s="7"/>
      <c r="F5" s="5"/>
      <c r="G5" s="8"/>
      <c r="I5" s="3">
        <f>IF(Buck!$M$27=1," ",A5)</f>
        <v>0.022</v>
      </c>
    </row>
    <row r="6" spans="1:9">
      <c r="A6" s="3">
        <v>0.025</v>
      </c>
      <c r="B6" s="4">
        <v>0.025</v>
      </c>
      <c r="C6" s="4">
        <v>0.025</v>
      </c>
      <c r="D6" s="2">
        <v>50</v>
      </c>
      <c r="E6" s="6">
        <v>0.025</v>
      </c>
      <c r="F6" s="2">
        <v>50</v>
      </c>
      <c r="G6" s="4">
        <v>0.025</v>
      </c>
      <c r="I6" s="3">
        <f>IF(Buck!$M$27=1," ",A6)</f>
        <v>0.025</v>
      </c>
    </row>
    <row r="7" spans="1:9">
      <c r="A7" s="3">
        <v>0.028</v>
      </c>
      <c r="B7" s="4">
        <v>0.028</v>
      </c>
      <c r="C7" s="8"/>
      <c r="D7" s="5"/>
      <c r="E7" s="7"/>
      <c r="F7" s="5"/>
      <c r="G7" s="8"/>
      <c r="I7" s="3">
        <f>IF(Buck!$M$27=1," ",A7)</f>
        <v>0.028</v>
      </c>
    </row>
    <row r="8" spans="1:9">
      <c r="A8" s="3">
        <v>0.032</v>
      </c>
      <c r="B8" s="4">
        <v>0.032</v>
      </c>
      <c r="C8" s="4">
        <v>0.032</v>
      </c>
      <c r="D8" s="2">
        <v>49</v>
      </c>
      <c r="E8" s="6">
        <v>0.031</v>
      </c>
      <c r="F8" s="2">
        <v>48</v>
      </c>
      <c r="G8" s="4">
        <v>0.032</v>
      </c>
      <c r="I8" s="3">
        <f>IF(Buck!$M$27=1," ",A8)</f>
        <v>0.032</v>
      </c>
    </row>
    <row r="9" spans="1:9">
      <c r="A9" s="3">
        <v>0.036</v>
      </c>
      <c r="B9" s="4">
        <v>0.036</v>
      </c>
      <c r="C9" s="8"/>
      <c r="D9" s="5"/>
      <c r="E9" s="7"/>
      <c r="F9" s="2">
        <v>47</v>
      </c>
      <c r="G9" s="4">
        <v>0.035</v>
      </c>
      <c r="I9" s="3">
        <f>IF(Buck!$M$27=1," ",A9)</f>
        <v>0.036</v>
      </c>
    </row>
    <row r="10" spans="1:9">
      <c r="A10" s="3">
        <v>0.04</v>
      </c>
      <c r="B10" s="4">
        <v>0.04</v>
      </c>
      <c r="C10" s="4">
        <v>0.04</v>
      </c>
      <c r="D10" s="2">
        <v>48</v>
      </c>
      <c r="E10" s="6">
        <v>0.041</v>
      </c>
      <c r="F10" s="2">
        <v>46</v>
      </c>
      <c r="G10" s="4">
        <v>0.041</v>
      </c>
      <c r="I10" s="3">
        <f>IF(Buck!$M$27=1," ",A10)</f>
        <v>0.04</v>
      </c>
    </row>
    <row r="11" spans="1:9">
      <c r="A11" s="3">
        <v>0.045</v>
      </c>
      <c r="B11" s="4">
        <v>0.045</v>
      </c>
      <c r="C11" s="8"/>
      <c r="D11" s="5"/>
      <c r="E11" s="7"/>
      <c r="F11" s="2">
        <v>45</v>
      </c>
      <c r="G11" s="4">
        <v>0.045</v>
      </c>
      <c r="I11" s="3">
        <f>IF(Buck!$M$27=1," ",A11)</f>
        <v>0.045</v>
      </c>
    </row>
    <row r="12" spans="1:9">
      <c r="A12" s="3">
        <v>0.05</v>
      </c>
      <c r="B12" s="4">
        <v>0.05</v>
      </c>
      <c r="C12" s="4">
        <v>0.05</v>
      </c>
      <c r="D12" s="2">
        <v>47</v>
      </c>
      <c r="E12" s="6">
        <v>0.051</v>
      </c>
      <c r="F12" s="2">
        <v>44</v>
      </c>
      <c r="G12" s="4">
        <v>0.05</v>
      </c>
      <c r="I12" s="3">
        <f>IF(Buck!$M$27=1," ",A12)</f>
        <v>0.05</v>
      </c>
    </row>
    <row r="13" spans="1:9">
      <c r="A13" s="3">
        <v>0.056</v>
      </c>
      <c r="B13" s="4">
        <v>0.056</v>
      </c>
      <c r="C13" s="8"/>
      <c r="D13" s="2">
        <v>46</v>
      </c>
      <c r="E13" s="6">
        <v>0.061</v>
      </c>
      <c r="F13" s="2">
        <v>43</v>
      </c>
      <c r="G13" s="4">
        <v>0.056</v>
      </c>
      <c r="I13" s="3">
        <f>IF(Buck!$M$27=1," ",A13)</f>
        <v>0.056</v>
      </c>
    </row>
    <row r="14" spans="1:9">
      <c r="A14" s="3">
        <v>0.063</v>
      </c>
      <c r="B14" s="4">
        <v>0.063</v>
      </c>
      <c r="C14" s="4">
        <v>0.063</v>
      </c>
      <c r="D14" s="2">
        <v>45</v>
      </c>
      <c r="E14" s="6">
        <v>0.071</v>
      </c>
      <c r="F14" s="2">
        <v>42</v>
      </c>
      <c r="G14" s="4">
        <v>0.063</v>
      </c>
      <c r="I14" s="3">
        <f>IF(Buck!$M$27=1," ",A14)</f>
        <v>0.063</v>
      </c>
    </row>
    <row r="15" spans="1:9">
      <c r="A15" s="3">
        <v>0.071</v>
      </c>
      <c r="B15" s="4">
        <v>0.071</v>
      </c>
      <c r="C15" s="4">
        <v>0.071</v>
      </c>
      <c r="D15" s="2">
        <v>44</v>
      </c>
      <c r="E15" s="6">
        <v>0.081</v>
      </c>
      <c r="F15" s="2">
        <v>41</v>
      </c>
      <c r="G15" s="4">
        <v>0.071</v>
      </c>
      <c r="I15" s="3">
        <f>IF(Buck!$M$27=1," ",A15)</f>
        <v>0.071</v>
      </c>
    </row>
    <row r="16" spans="1:9">
      <c r="A16" s="3">
        <v>0.08</v>
      </c>
      <c r="B16" s="4">
        <v>0.08</v>
      </c>
      <c r="C16" s="4">
        <v>0.08</v>
      </c>
      <c r="D16" s="2">
        <v>43</v>
      </c>
      <c r="E16" s="6">
        <v>0.071</v>
      </c>
      <c r="F16" s="2">
        <v>40</v>
      </c>
      <c r="G16" s="4">
        <v>0.079</v>
      </c>
      <c r="I16" s="3">
        <f>IF(Buck!$M$27=1," ",A16)</f>
        <v>0.08</v>
      </c>
    </row>
    <row r="17" spans="1:9">
      <c r="A17" s="3">
        <v>0.09</v>
      </c>
      <c r="B17" s="4">
        <v>0.09</v>
      </c>
      <c r="C17" s="4">
        <v>0.09</v>
      </c>
      <c r="D17" s="2">
        <v>42</v>
      </c>
      <c r="E17" s="6">
        <v>0.102</v>
      </c>
      <c r="F17" s="2">
        <v>39</v>
      </c>
      <c r="G17" s="4">
        <v>0.089</v>
      </c>
      <c r="I17" s="3">
        <f>IF(Buck!$M$27=1," ",A17)</f>
        <v>0.09</v>
      </c>
    </row>
    <row r="18" spans="1:9">
      <c r="A18" s="3">
        <v>0.1</v>
      </c>
      <c r="B18" s="4">
        <v>0.1</v>
      </c>
      <c r="C18" s="4">
        <v>0.1</v>
      </c>
      <c r="D18" s="2">
        <v>41</v>
      </c>
      <c r="E18" s="6">
        <v>0.112</v>
      </c>
      <c r="F18" s="2">
        <v>38</v>
      </c>
      <c r="G18" s="4">
        <v>0.101</v>
      </c>
      <c r="I18" s="3">
        <f>IF(Buck!$M$27=1," ",A18)</f>
        <v>0.1</v>
      </c>
    </row>
    <row r="19" spans="1:9">
      <c r="A19" s="3">
        <v>0.112</v>
      </c>
      <c r="B19" s="4">
        <v>0.112</v>
      </c>
      <c r="C19" s="4">
        <v>0.112</v>
      </c>
      <c r="D19" s="2">
        <v>40</v>
      </c>
      <c r="E19" s="6">
        <v>0.122</v>
      </c>
      <c r="F19" s="2">
        <v>37</v>
      </c>
      <c r="G19" s="4">
        <v>0.113</v>
      </c>
      <c r="I19" s="3">
        <f>IF(Buck!$M$27=1," ",A19)</f>
        <v>0.112</v>
      </c>
    </row>
    <row r="20" spans="1:9">
      <c r="A20" s="3">
        <v>0.125</v>
      </c>
      <c r="B20" s="4">
        <v>0.125</v>
      </c>
      <c r="C20" s="4">
        <v>0.125</v>
      </c>
      <c r="D20" s="2">
        <v>39</v>
      </c>
      <c r="E20" s="6">
        <v>0.132</v>
      </c>
      <c r="F20" s="2">
        <v>36</v>
      </c>
      <c r="G20" s="4">
        <v>0.127</v>
      </c>
      <c r="I20" s="3">
        <f>IF(Buck!$M$27=1," ",A20)</f>
        <v>0.125</v>
      </c>
    </row>
    <row r="21" spans="1:9">
      <c r="A21" s="3">
        <v>0.14</v>
      </c>
      <c r="B21" s="4">
        <v>0.14</v>
      </c>
      <c r="C21" s="4">
        <v>0.14</v>
      </c>
      <c r="D21" s="2">
        <v>38</v>
      </c>
      <c r="E21" s="6">
        <v>0.152</v>
      </c>
      <c r="F21" s="2">
        <v>35</v>
      </c>
      <c r="G21" s="4">
        <v>0.143</v>
      </c>
      <c r="I21" s="3">
        <f>IF(Buck!$M$27=1," ",A21)</f>
        <v>0.14</v>
      </c>
    </row>
    <row r="22" spans="1:9">
      <c r="A22" s="3">
        <v>0.16</v>
      </c>
      <c r="B22" s="4">
        <v>0.16</v>
      </c>
      <c r="C22" s="4">
        <v>0.16</v>
      </c>
      <c r="D22" s="2">
        <v>37</v>
      </c>
      <c r="E22" s="6">
        <v>0.173</v>
      </c>
      <c r="F22" s="2">
        <v>34</v>
      </c>
      <c r="G22" s="4">
        <v>0.16</v>
      </c>
      <c r="I22" s="3">
        <f>IF(Buck!$M$27=1," ",A22)</f>
        <v>0.16</v>
      </c>
    </row>
    <row r="23" spans="1:9">
      <c r="A23" s="3">
        <v>0.18</v>
      </c>
      <c r="B23" s="4">
        <v>0.18</v>
      </c>
      <c r="C23" s="4">
        <v>0.18</v>
      </c>
      <c r="D23" s="2">
        <v>36</v>
      </c>
      <c r="E23" s="6">
        <v>0.193</v>
      </c>
      <c r="F23" s="9">
        <v>33</v>
      </c>
      <c r="G23" s="4">
        <v>0.18</v>
      </c>
      <c r="I23" s="3">
        <f>IF(Buck!$M$27=1," ",A23)</f>
        <v>0.18</v>
      </c>
    </row>
    <row r="24" spans="1:9">
      <c r="A24" s="10"/>
      <c r="B24" s="5"/>
      <c r="C24" s="5"/>
      <c r="D24" s="9">
        <v>35</v>
      </c>
      <c r="E24" s="6">
        <v>0.213</v>
      </c>
      <c r="F24" s="5"/>
      <c r="G24" s="8"/>
      <c r="I24" s="3">
        <f>IF(Buck!$M$27=1," ",A24)</f>
        <v>0</v>
      </c>
    </row>
    <row r="25" spans="1:9">
      <c r="A25" s="3">
        <v>0.2</v>
      </c>
      <c r="B25" s="4">
        <v>0.2</v>
      </c>
      <c r="C25" s="4">
        <v>0.2</v>
      </c>
      <c r="D25" s="2">
        <v>34</v>
      </c>
      <c r="E25" s="6">
        <v>0.234</v>
      </c>
      <c r="F25" s="2">
        <v>32</v>
      </c>
      <c r="G25" s="4">
        <v>0.202</v>
      </c>
      <c r="I25" s="3">
        <f>IF(Buck!$M$27=1," ",A25)</f>
        <v>0.2</v>
      </c>
    </row>
    <row r="26" spans="1:9">
      <c r="A26" s="3">
        <v>0.224</v>
      </c>
      <c r="B26" s="4">
        <v>0.224</v>
      </c>
      <c r="C26" s="4">
        <v>0.224</v>
      </c>
      <c r="D26" s="2">
        <v>33</v>
      </c>
      <c r="E26" s="6">
        <v>0.245</v>
      </c>
      <c r="F26" s="2">
        <v>31</v>
      </c>
      <c r="G26" s="4">
        <v>0.227</v>
      </c>
      <c r="I26" s="3">
        <f>IF(Buck!$M$27=1," ",A26)</f>
        <v>0.224</v>
      </c>
    </row>
    <row r="27" spans="1:9">
      <c r="A27" s="3">
        <v>0.25</v>
      </c>
      <c r="B27" s="4">
        <v>0.25</v>
      </c>
      <c r="C27" s="4">
        <v>0.25</v>
      </c>
      <c r="D27" s="2">
        <v>31</v>
      </c>
      <c r="E27" s="6">
        <v>0.295</v>
      </c>
      <c r="F27" s="2">
        <v>30</v>
      </c>
      <c r="G27" s="4">
        <v>0.255</v>
      </c>
      <c r="I27" s="3">
        <f>IF(Buck!$M$27=1," ",A27)</f>
        <v>0.25</v>
      </c>
    </row>
    <row r="28" spans="1:9">
      <c r="A28" s="3">
        <v>0.28</v>
      </c>
      <c r="B28" s="4">
        <v>0.28</v>
      </c>
      <c r="C28" s="4">
        <v>0.28</v>
      </c>
      <c r="D28" s="2">
        <v>30</v>
      </c>
      <c r="E28" s="6">
        <v>0.315</v>
      </c>
      <c r="F28" s="2">
        <v>29</v>
      </c>
      <c r="G28" s="4">
        <v>0.286</v>
      </c>
      <c r="I28" s="3">
        <f>IF(Buck!$M$27=1," ",A28)</f>
        <v>0.28</v>
      </c>
    </row>
    <row r="29" spans="1:9">
      <c r="A29" s="3">
        <v>0.315</v>
      </c>
      <c r="B29" s="4">
        <v>0.315</v>
      </c>
      <c r="C29" s="4">
        <v>0.315</v>
      </c>
      <c r="D29" s="2">
        <v>29</v>
      </c>
      <c r="E29" s="6">
        <v>0.345</v>
      </c>
      <c r="F29" s="2">
        <v>28</v>
      </c>
      <c r="G29" s="4">
        <v>0.321</v>
      </c>
      <c r="I29" s="3">
        <f>IF(Buck!$M$27=1," ",A29)</f>
        <v>0.315</v>
      </c>
    </row>
    <row r="30" spans="1:9">
      <c r="A30" s="3">
        <v>0.355</v>
      </c>
      <c r="B30" s="4">
        <v>0.355</v>
      </c>
      <c r="C30" s="4">
        <v>0.355</v>
      </c>
      <c r="D30" s="2">
        <v>28</v>
      </c>
      <c r="E30" s="6">
        <v>0.376</v>
      </c>
      <c r="F30" s="2">
        <v>27</v>
      </c>
      <c r="G30" s="4">
        <v>0.361</v>
      </c>
      <c r="I30" s="3">
        <f>IF(Buck!$M$27=1," ",A30)</f>
        <v>0.355</v>
      </c>
    </row>
    <row r="31" spans="1:9">
      <c r="A31" s="3">
        <v>0.4</v>
      </c>
      <c r="B31" s="4">
        <v>0.4</v>
      </c>
      <c r="C31" s="4">
        <v>0.4</v>
      </c>
      <c r="D31" s="2">
        <v>27</v>
      </c>
      <c r="E31" s="6">
        <v>0.417</v>
      </c>
      <c r="F31" s="2">
        <v>26</v>
      </c>
      <c r="G31" s="4">
        <v>0.405</v>
      </c>
      <c r="I31" s="3">
        <f>IF(Buck!$M$27=1," ",A31)</f>
        <v>0.4</v>
      </c>
    </row>
    <row r="32" spans="1:9">
      <c r="A32" s="3">
        <v>0.45</v>
      </c>
      <c r="B32" s="4">
        <v>0.45</v>
      </c>
      <c r="C32" s="4">
        <v>0.45</v>
      </c>
      <c r="D32" s="2">
        <v>26</v>
      </c>
      <c r="E32" s="6">
        <v>0.457</v>
      </c>
      <c r="F32" s="2">
        <v>25</v>
      </c>
      <c r="G32" s="4">
        <v>0.455</v>
      </c>
      <c r="I32" s="3">
        <f>IF(Buck!$M$27=1," ",A32)</f>
        <v>0.45</v>
      </c>
    </row>
    <row r="33" spans="1:9">
      <c r="A33" s="3">
        <v>0.5</v>
      </c>
      <c r="B33" s="4">
        <v>0.5</v>
      </c>
      <c r="C33" s="4">
        <v>0.5</v>
      </c>
      <c r="D33" s="2">
        <v>25</v>
      </c>
      <c r="E33" s="6">
        <v>0.508</v>
      </c>
      <c r="F33" s="5"/>
      <c r="G33" s="8"/>
      <c r="I33" s="3">
        <f>IF(Buck!$M$27=1," ",A33)</f>
        <v>0.5</v>
      </c>
    </row>
    <row r="34" spans="1:9">
      <c r="A34" s="3">
        <v>0.56</v>
      </c>
      <c r="B34" s="4">
        <v>0.56</v>
      </c>
      <c r="C34" s="8"/>
      <c r="D34" s="2">
        <v>24</v>
      </c>
      <c r="E34" s="6">
        <v>0.559</v>
      </c>
      <c r="F34" s="5"/>
      <c r="G34" s="8"/>
      <c r="I34" s="3">
        <f>IF(Buck!$M$27=1," ",A34)</f>
        <v>0.56</v>
      </c>
    </row>
    <row r="35" spans="1:9">
      <c r="A35" s="3">
        <v>0.6</v>
      </c>
      <c r="B35" s="4">
        <v>0.6</v>
      </c>
      <c r="C35" s="8"/>
      <c r="D35" s="2">
        <v>23</v>
      </c>
      <c r="E35" s="6">
        <v>0.61</v>
      </c>
      <c r="F35" s="2">
        <v>24</v>
      </c>
      <c r="G35" s="4">
        <v>0.511</v>
      </c>
      <c r="I35" s="3">
        <f>IF(Buck!$M$27=1," ",A35)</f>
        <v>0.6</v>
      </c>
    </row>
    <row r="36" spans="1:9">
      <c r="A36" s="3">
        <v>0.63</v>
      </c>
      <c r="B36" s="4">
        <v>0.63</v>
      </c>
      <c r="C36" s="4">
        <v>0.63</v>
      </c>
      <c r="D36" s="5"/>
      <c r="E36" s="7"/>
      <c r="F36" s="2">
        <v>23</v>
      </c>
      <c r="G36" s="4">
        <v>0.574</v>
      </c>
      <c r="I36" s="3">
        <f>IF(Buck!$M$27=1," ",A36)</f>
        <v>0.63</v>
      </c>
    </row>
    <row r="37" spans="1:9">
      <c r="A37" s="3">
        <v>0.71</v>
      </c>
      <c r="B37" s="4">
        <v>0.71</v>
      </c>
      <c r="C37" s="4">
        <v>0.71</v>
      </c>
      <c r="D37" s="5"/>
      <c r="E37" s="7"/>
      <c r="F37" s="2">
        <v>22</v>
      </c>
      <c r="G37" s="4">
        <v>0.642</v>
      </c>
      <c r="I37" s="3">
        <f>IF(Buck!$M$27=1," ",A37)</f>
        <v>0.71</v>
      </c>
    </row>
    <row r="38" spans="1:9">
      <c r="A38" s="3">
        <v>0.75</v>
      </c>
      <c r="B38" s="4">
        <v>0.75</v>
      </c>
      <c r="C38" s="4">
        <v>0.75</v>
      </c>
      <c r="D38" s="5"/>
      <c r="E38" s="7"/>
      <c r="F38" s="2">
        <v>21</v>
      </c>
      <c r="G38" s="4">
        <v>0.724</v>
      </c>
      <c r="I38" s="3">
        <f>IF(Buck!$M$27=1," ",A38)</f>
        <v>0.75</v>
      </c>
    </row>
    <row r="39" spans="1:9">
      <c r="A39" s="3">
        <v>0.8</v>
      </c>
      <c r="B39" s="4">
        <v>0.8</v>
      </c>
      <c r="C39" s="4">
        <v>0.8</v>
      </c>
      <c r="D39" s="2">
        <v>22</v>
      </c>
      <c r="E39" s="6">
        <v>0.711</v>
      </c>
      <c r="F39" s="5"/>
      <c r="G39" s="4">
        <v>0.812</v>
      </c>
      <c r="I39" s="3">
        <f>IF(Buck!$M$27=1," ",A39)</f>
        <v>0.8</v>
      </c>
    </row>
    <row r="40" spans="1:9">
      <c r="A40" s="3">
        <v>0.85</v>
      </c>
      <c r="B40" s="4">
        <v>0.85</v>
      </c>
      <c r="C40" s="4">
        <v>0.85</v>
      </c>
      <c r="D40" s="2">
        <v>21</v>
      </c>
      <c r="E40" s="6">
        <v>0.813</v>
      </c>
      <c r="F40" s="2">
        <v>20</v>
      </c>
      <c r="G40" s="8"/>
      <c r="I40" s="3">
        <f>IF(Buck!$M$27=1," ",A40)</f>
        <v>0.85</v>
      </c>
    </row>
    <row r="41" spans="1:9">
      <c r="A41" s="3">
        <v>0.9</v>
      </c>
      <c r="B41" s="4">
        <v>0.9</v>
      </c>
      <c r="C41" s="4">
        <v>0.9</v>
      </c>
      <c r="D41" s="2">
        <v>20</v>
      </c>
      <c r="E41" s="6">
        <v>0.914</v>
      </c>
      <c r="F41" s="2">
        <v>19</v>
      </c>
      <c r="G41" s="4">
        <v>0.911</v>
      </c>
      <c r="I41" s="3">
        <f>IF(Buck!$M$27=1," ",A41)</f>
        <v>0.9</v>
      </c>
    </row>
    <row r="42" spans="1:9">
      <c r="A42" s="3">
        <v>0.95</v>
      </c>
      <c r="B42" s="4">
        <v>0.95</v>
      </c>
      <c r="C42" s="4">
        <v>0.95</v>
      </c>
      <c r="D42" s="5"/>
      <c r="E42" s="7"/>
      <c r="F42" s="5"/>
      <c r="G42" s="8"/>
      <c r="I42" s="3">
        <f>IF(Buck!$M$27=1," ",A42)</f>
        <v>0.95</v>
      </c>
    </row>
    <row r="43" spans="1:9">
      <c r="A43" s="3">
        <v>1</v>
      </c>
      <c r="B43" s="4">
        <v>1</v>
      </c>
      <c r="C43" s="4">
        <v>1</v>
      </c>
      <c r="D43" s="5"/>
      <c r="E43" s="7"/>
      <c r="F43" s="2">
        <v>18</v>
      </c>
      <c r="G43" s="4">
        <v>1.024</v>
      </c>
      <c r="I43" s="3">
        <f>IF(Buck!$M$27=1," ",A43)</f>
        <v>1</v>
      </c>
    </row>
    <row r="44" spans="1:9">
      <c r="A44" s="3">
        <v>1.06</v>
      </c>
      <c r="B44" s="4">
        <v>1.06</v>
      </c>
      <c r="C44" s="4">
        <v>1.06</v>
      </c>
      <c r="D44" s="2">
        <v>19</v>
      </c>
      <c r="E44" s="6">
        <v>1.016</v>
      </c>
      <c r="F44" s="5"/>
      <c r="G44" s="8"/>
      <c r="I44" s="3">
        <f>IF(Buck!$M$27=1," ",A44)</f>
        <v>1.06</v>
      </c>
    </row>
    <row r="45" spans="1:9">
      <c r="A45" s="3">
        <v>1.12</v>
      </c>
      <c r="B45" s="4">
        <v>1.12</v>
      </c>
      <c r="C45" s="4">
        <v>1.12</v>
      </c>
      <c r="D45" s="5"/>
      <c r="E45" s="7"/>
      <c r="F45" s="2">
        <v>17</v>
      </c>
      <c r="G45" s="4">
        <v>1.151</v>
      </c>
      <c r="I45" s="3">
        <f>IF(Buck!$M$27=1," ",A45)</f>
        <v>1.12</v>
      </c>
    </row>
    <row r="46" spans="1:9">
      <c r="A46" s="3">
        <v>1.18</v>
      </c>
      <c r="B46" s="4">
        <v>1.18</v>
      </c>
      <c r="C46" s="4">
        <v>1.18</v>
      </c>
      <c r="D46" s="5"/>
      <c r="E46" s="7"/>
      <c r="F46" s="5"/>
      <c r="G46" s="8"/>
      <c r="I46" s="3">
        <f>IF(Buck!$M$27=1," ",A46)</f>
        <v>1.18</v>
      </c>
    </row>
    <row r="47" spans="1:9">
      <c r="A47" s="3">
        <v>1.25</v>
      </c>
      <c r="B47" s="4">
        <v>1.25</v>
      </c>
      <c r="C47" s="4">
        <v>1.25</v>
      </c>
      <c r="D47" s="2">
        <v>18</v>
      </c>
      <c r="E47" s="7"/>
      <c r="F47" s="2">
        <v>16</v>
      </c>
      <c r="G47" s="4">
        <v>1.29</v>
      </c>
      <c r="I47" s="3">
        <f>IF(Buck!$M$27=1," ",A47)</f>
        <v>1.25</v>
      </c>
    </row>
    <row r="48" spans="1:9">
      <c r="A48" s="3">
        <v>1.32</v>
      </c>
      <c r="B48" s="4">
        <v>1.32</v>
      </c>
      <c r="C48" s="4">
        <v>1.32</v>
      </c>
      <c r="D48" s="5"/>
      <c r="E48" s="6">
        <v>1.219</v>
      </c>
      <c r="F48" s="5"/>
      <c r="G48" s="8"/>
      <c r="I48" s="3">
        <f>IF(Buck!$M$27=1," ",A48)</f>
        <v>1.32</v>
      </c>
    </row>
    <row r="49" spans="1:9">
      <c r="A49" s="3">
        <v>1.4</v>
      </c>
      <c r="B49" s="4">
        <v>1.4</v>
      </c>
      <c r="C49" s="4">
        <v>1.4</v>
      </c>
      <c r="D49" s="2">
        <v>17</v>
      </c>
      <c r="E49" s="7"/>
      <c r="F49" s="2">
        <v>15</v>
      </c>
      <c r="G49" s="4">
        <v>1.45</v>
      </c>
      <c r="I49" s="3">
        <f>IF(Buck!$M$27=1," ",A49)</f>
        <v>1.4</v>
      </c>
    </row>
    <row r="50" spans="1:9">
      <c r="A50" s="3">
        <v>1.5</v>
      </c>
      <c r="B50" s="4">
        <v>1.5</v>
      </c>
      <c r="C50" s="4">
        <v>1.5</v>
      </c>
      <c r="D50" s="5"/>
      <c r="E50" s="6">
        <v>1.422</v>
      </c>
      <c r="F50" s="5"/>
      <c r="G50" s="8"/>
      <c r="I50" s="3">
        <f>IF(Buck!$M$27=1," ",A50)</f>
        <v>1.5</v>
      </c>
    </row>
    <row r="51" spans="1:9">
      <c r="A51" s="3">
        <v>1.6</v>
      </c>
      <c r="B51" s="4">
        <v>1.6</v>
      </c>
      <c r="C51" s="4">
        <v>1.6</v>
      </c>
      <c r="D51" s="5"/>
      <c r="E51" s="7"/>
      <c r="F51" s="2">
        <v>14</v>
      </c>
      <c r="G51" s="4">
        <v>1.628</v>
      </c>
      <c r="I51" s="3">
        <f>IF(Buck!$M$27=1," ",A51)</f>
        <v>1.6</v>
      </c>
    </row>
    <row r="52" spans="1:9">
      <c r="A52" s="3">
        <v>1.7</v>
      </c>
      <c r="B52" s="4">
        <v>1.7</v>
      </c>
      <c r="C52" s="4">
        <v>1.7</v>
      </c>
      <c r="D52" s="2">
        <v>16</v>
      </c>
      <c r="E52" s="6">
        <v>1.626</v>
      </c>
      <c r="F52" s="5"/>
      <c r="G52" s="8"/>
      <c r="I52" s="3">
        <f>IF(Buck!$M$27=1," ",A52)</f>
        <v>1.7</v>
      </c>
    </row>
    <row r="53" spans="1:9">
      <c r="A53" s="3">
        <v>1.8</v>
      </c>
      <c r="B53" s="4">
        <v>1.8</v>
      </c>
      <c r="C53" s="4">
        <v>1.8</v>
      </c>
      <c r="D53" s="5"/>
      <c r="E53" s="7"/>
      <c r="F53" s="2">
        <v>13</v>
      </c>
      <c r="G53" s="4">
        <v>1.829</v>
      </c>
      <c r="I53" s="3">
        <f>IF(Buck!$M$27=1," ",A53)</f>
        <v>1.8</v>
      </c>
    </row>
    <row r="54" spans="1:9">
      <c r="A54" s="3">
        <v>1.9</v>
      </c>
      <c r="B54" s="4">
        <v>1.9</v>
      </c>
      <c r="C54" s="4">
        <v>1.9</v>
      </c>
      <c r="D54" s="2">
        <v>15</v>
      </c>
      <c r="E54" s="6">
        <v>1.829</v>
      </c>
      <c r="F54" s="5"/>
      <c r="G54" s="8"/>
      <c r="I54" s="3">
        <f>IF(Buck!$M$27=1," ",A54)</f>
        <v>1.9</v>
      </c>
    </row>
    <row r="55" spans="1:9">
      <c r="A55" s="3">
        <v>2</v>
      </c>
      <c r="B55" s="4">
        <v>2</v>
      </c>
      <c r="C55" s="4">
        <v>2</v>
      </c>
      <c r="D55" s="5"/>
      <c r="E55" s="7"/>
      <c r="F55" s="2">
        <v>12</v>
      </c>
      <c r="G55" s="4">
        <v>2.052</v>
      </c>
      <c r="I55" s="3">
        <f>IF(Buck!$M$27=1," ",A55)</f>
        <v>2</v>
      </c>
    </row>
    <row r="56" spans="1:9">
      <c r="A56" s="3">
        <v>2.12</v>
      </c>
      <c r="B56" s="4">
        <v>2.12</v>
      </c>
      <c r="C56" s="4">
        <v>2.12</v>
      </c>
      <c r="D56" s="2">
        <v>14</v>
      </c>
      <c r="E56" s="6">
        <v>2.032</v>
      </c>
      <c r="F56" s="5"/>
      <c r="G56" s="8"/>
      <c r="I56" s="3">
        <f>IF(Buck!$M$27=1," ",A56)</f>
        <v>2.12</v>
      </c>
    </row>
    <row r="57" spans="1:9">
      <c r="A57" s="3">
        <v>2.24</v>
      </c>
      <c r="B57" s="4">
        <v>2.24</v>
      </c>
      <c r="C57" s="4">
        <v>2.24</v>
      </c>
      <c r="D57" s="5"/>
      <c r="E57" s="7"/>
      <c r="F57" s="2">
        <v>11</v>
      </c>
      <c r="G57" s="4">
        <v>2.3</v>
      </c>
      <c r="I57" s="3">
        <f>IF(Buck!$M$27=1," ",A57)</f>
        <v>2.24</v>
      </c>
    </row>
    <row r="58" spans="1:9">
      <c r="A58" s="3">
        <v>2.36</v>
      </c>
      <c r="B58" s="4">
        <v>2.36</v>
      </c>
      <c r="C58" s="4">
        <v>2.36</v>
      </c>
      <c r="D58" s="2">
        <v>13</v>
      </c>
      <c r="E58" s="6">
        <v>2.337</v>
      </c>
      <c r="F58" s="5"/>
      <c r="G58" s="8"/>
      <c r="I58" s="3">
        <f>IF(Buck!$M$27=1," ",A58)</f>
        <v>2.36</v>
      </c>
    </row>
    <row r="59" spans="1:9">
      <c r="A59" s="3">
        <v>2.5</v>
      </c>
      <c r="B59" s="4">
        <v>2.5</v>
      </c>
      <c r="C59" s="4">
        <v>2.5</v>
      </c>
      <c r="D59" s="2">
        <v>12</v>
      </c>
      <c r="E59" s="6">
        <v>2.642</v>
      </c>
      <c r="F59" s="2">
        <v>10</v>
      </c>
      <c r="G59" s="4">
        <v>2.59</v>
      </c>
      <c r="I59" s="3">
        <f>IF(Buck!$M$27=1," ",A59)</f>
        <v>2.5</v>
      </c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Buck</vt:lpstr>
      <vt:lpstr>BuckBoost</vt:lpstr>
      <vt:lpstr>常用变压器磁芯</vt:lpstr>
      <vt:lpstr>Revision History</vt:lpstr>
      <vt:lpstr>Cap</vt:lpstr>
      <vt:lpstr>Components</vt:lpstr>
      <vt:lpstr>Wire Table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KRISHARE</cp:lastModifiedBy>
  <dcterms:created xsi:type="dcterms:W3CDTF">2006-09-13T11:21:00Z</dcterms:created>
  <dcterms:modified xsi:type="dcterms:W3CDTF">2023-10-24T10:47:43Z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89C62F01E55F49CD9CCFA781CD4D6FFD_12</vt:lpwstr>
  </property>
</Properties>
</file>